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901"/>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1\GERENCIAL No. 286\"/>
    </mc:Choice>
  </mc:AlternateContent>
  <xr:revisionPtr revIDLastSave="0" documentId="13_ncr:1_{06E82AE9-6852-4DA1-BAC7-20892971158A}" xr6:coauthVersionLast="46" xr6:coauthVersionMax="46" xr10:uidLastSave="{00000000-0000-0000-0000-000000000000}"/>
  <bookViews>
    <workbookView xWindow="7860" yWindow="1500" windowWidth="17340" windowHeight="12855" tabRatio="842" xr2:uid="{00000000-000D-0000-FFFF-FFFF00000000}"/>
  </bookViews>
  <sheets>
    <sheet name="Formato" sheetId="316" r:id="rId1"/>
    <sheet name="Predial" sheetId="1126" r:id="rId2"/>
    <sheet name="FINANCIERO" sheetId="1128" r:id="rId3"/>
    <sheet name="Registro fotográfico social" sheetId="1127" r:id="rId4"/>
    <sheet name="Registro fotográfico redes" sheetId="966" r:id="rId5"/>
    <sheet name="Registro fotográfico técnico" sheetId="1121" r:id="rId6"/>
    <sheet name="Registro fotográfico túnel" sheetId="1122" r:id="rId7"/>
    <sheet name="Registro fotográfico puentes" sheetId="1124" r:id="rId8"/>
    <sheet name="Registro fotográfico OyM" sheetId="1123" r:id="rId9"/>
    <sheet name="Registro fotográfico ambiental" sheetId="1125"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s>
  <definedNames>
    <definedName name="\0" localSheetId="9">#REF!</definedName>
    <definedName name="\0" localSheetId="8">#REF!</definedName>
    <definedName name="\0" localSheetId="7">#REF!</definedName>
    <definedName name="\0" localSheetId="5">#REF!</definedName>
    <definedName name="\0" localSheetId="6">#REF!</definedName>
    <definedName name="\0">#REF!</definedName>
    <definedName name="\d" localSheetId="9">#REF!</definedName>
    <definedName name="\d" localSheetId="8">#REF!</definedName>
    <definedName name="\d" localSheetId="5">#REF!</definedName>
    <definedName name="\d" localSheetId="6">#REF!</definedName>
    <definedName name="\d">#REF!</definedName>
    <definedName name="\g" localSheetId="9">#REF!</definedName>
    <definedName name="\g" localSheetId="8">#REF!</definedName>
    <definedName name="\g" localSheetId="5">#REF!</definedName>
    <definedName name="\g" localSheetId="6">#REF!</definedName>
    <definedName name="\g">#REF!</definedName>
    <definedName name="\m" localSheetId="5">#REF!</definedName>
    <definedName name="\m">#REF!</definedName>
    <definedName name="\n" localSheetId="5">#REF!</definedName>
    <definedName name="\n">#REF!</definedName>
    <definedName name="\p" localSheetId="5">#REF!</definedName>
    <definedName name="\p">#REF!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8">[1]DATOS!$I:$I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8">[1]DATOS!$M:$M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8">[1]DATOS!$G:$G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8">[1]DATOS!$V:$V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8">[1]DATOS!$H:$H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8">[1]DATOS!$K:$K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8">[1]DATOS!$L:$L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8">[1]DATOS!$O:$O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8">[1]DATOS!$P:$P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8">[1]DATOS!$R:$R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8">[1]DATOS!$S:$S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8">[1]DATOS!$U:$U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8">[1]DATOS!$I:$I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8">[1]DATOS!$M:$M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8">[1]DATOS!$G:$G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8">[1]DATOS!$V:$V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8">[1]DATOS!$H:$H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8">[1]DATOS!$K:$K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8">[1]DATOS!$L:$L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8">[1]DATOS!$O:$O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8">[1]DATOS!$P:$P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8">[1]DATOS!$R:$R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8">[1]DATOS!$S:$S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8">[1]DATOS!$U:$U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8">[1]DATOS!$I:$I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8">[1]DATOS!$M:$M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8">[1]DATOS!$G:$G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8">[1]DATOS!$V:$V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8">[1]DATOS!$H:$H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8">[1]DATOS!$K:$K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8">[1]DATOS!$L:$L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8">[1]DATOS!$O:$O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8">[1]DATOS!$P:$P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8">[1]DATOS!$R:$R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8">[1]DATOS!$S:$S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8">[1]DATOS!$U:$U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8">[1]DATOS!$I:$I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8">[1]DATOS!$M:$M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8">[1]DATOS!$G:$G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8">[1]DATOS!$V:$V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8">[1]DATOS!$H:$H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8">[1]DATOS!$K:$K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8">[1]DATOS!$L:$L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8">[1]DATOS!$O:$O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8">[1]DATOS!$P:$P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8">[1]DATOS!$R:$R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8">[1]DATOS!$S:$S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8">[1]DATOS!$U:$U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8">[1]DATOS!$I:$I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8">[1]DATOS!$M:$M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8">[1]DATOS!$G:$G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8">[1]DATOS!$V:$V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8">[1]DATOS!$H:$H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8">[1]DATOS!$K:$K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8">[1]DATOS!$L:$L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8">[1]DATOS!$O:$O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8">[1]DATOS!$P:$P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8">[1]DATOS!$R:$R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8">[1]DATOS!$S:$S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8">[1]DATOS!$U:$U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8">[1]DATOS!$I:$I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8">[1]DATOS!$M:$M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8">[1]DATOS!$G:$G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8">[1]DATOS!$V:$V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8">[1]DATOS!$H:$H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8">[1]DATOS!$K:$K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8">[1]DATOS!$L:$L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8">[1]DATOS!$O:$O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8">[1]DATOS!$P:$P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8">[1]DATOS!$R:$R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8">[1]DATOS!$S:$S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8">[1]DATOS!$U:$U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8">[1]DATOS!$I:$I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8">[1]DATOS!$M:$M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8">[1]DATOS!$G:$G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8">[1]DATOS!$V:$V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8">[1]DATOS!$H:$H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8">[1]DATOS!$K:$K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8">[1]DATOS!$L:$L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8">[1]DATOS!$O:$O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8">[1]DATOS!$P:$P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8">[1]DATOS!$R:$R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8">[1]DATOS!$S:$S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8">[1]DATOS!$U:$U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8">[1]DATOS!$I:$I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8">[1]DATOS!$M:$M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8">[1]DATOS!$G:$G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8">[1]DATOS!$V:$V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8">[1]DATOS!$H:$H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8">[1]DATOS!$K:$K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8">[1]DATOS!$L:$L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8">[1]DATOS!$O:$O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8">[1]DATOS!$P:$P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8">[1]DATOS!$R:$R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8">[1]DATOS!$S:$S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8">[1]DATOS!$U:$U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8">[1]DATOS!$I:$I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8">[1]DATOS!$M:$M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8">[1]DATOS!$G:$G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8">[1]DATOS!$V:$V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8">[1]DATOS!$H:$H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8">[1]DATOS!$K:$K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8">[1]DATOS!$L:$L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8">[1]DATOS!$O:$O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8">[1]DATOS!$P:$P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8">[1]DATOS!$R:$R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8">[1]DATOS!$S:$S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8">[1]DATOS!$U:$U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8">[1]DATOS!$I:$I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8">[1]DATOS!$M:$M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8">[1]DATOS!$G:$G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8">[1]DATOS!$V:$V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8">[1]DATOS!$H:$H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8">[1]DATOS!$K:$K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8">[1]DATOS!$L:$L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8">[1]DATOS!$O:$O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8">[1]DATOS!$P:$P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8">[1]DATOS!$R:$R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8">[1]DATOS!$S:$S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8">[1]DATOS!$U:$U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8">#REF!</definedName>
    <definedName name="_____________K1">#REF!</definedName>
    <definedName name="_____________L1" localSheetId="9">#REF!</definedName>
    <definedName name="_____________L1" localSheetId="8">#REF!</definedName>
    <definedName name="_____________L1">#REF!</definedName>
    <definedName name="_____________L2" localSheetId="9">#REF!</definedName>
    <definedName name="_____________L2" localSheetId="8">#REF!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8">#REF!</definedName>
    <definedName name="____________K1">#REF!</definedName>
    <definedName name="____________L1" localSheetId="9">#REF!</definedName>
    <definedName name="____________L1" localSheetId="8">#REF!</definedName>
    <definedName name="____________L1">#REF!</definedName>
    <definedName name="____________L2" localSheetId="9">#REF!</definedName>
    <definedName name="____________L2" localSheetId="8">#REF!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8">#REF!</definedName>
    <definedName name="___________a03">#REF!</definedName>
    <definedName name="___________A1" localSheetId="9">#REF!</definedName>
    <definedName name="___________A1" localSheetId="8">#REF!</definedName>
    <definedName name="___________A1">#REF!</definedName>
    <definedName name="___________A25" localSheetId="9">#REF!</definedName>
    <definedName name="___________A25" localSheetId="8">#REF!</definedName>
    <definedName name="___________A25">#REF!</definedName>
    <definedName name="___________CD1">#REF!</definedName>
    <definedName name="___________ddd1">#REF!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8">#REF!</definedName>
    <definedName name="___________JJ1">#REF!</definedName>
    <definedName name="___________K1" localSheetId="9">#REF!</definedName>
    <definedName name="___________K1" localSheetId="8">#REF!</definedName>
    <definedName name="___________K1">#REF!</definedName>
    <definedName name="___________L1" localSheetId="9">#REF!</definedName>
    <definedName name="___________L1" localSheetId="8">#REF!</definedName>
    <definedName name="___________L1">#REF!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8">#REF!</definedName>
    <definedName name="__________K1">#REF!</definedName>
    <definedName name="__________L1" localSheetId="9">#REF!</definedName>
    <definedName name="__________L1" localSheetId="8">#REF!</definedName>
    <definedName name="__________L1">#REF!</definedName>
    <definedName name="__________L2" localSheetId="9">#REF!</definedName>
    <definedName name="__________L2" localSheetId="8">#REF!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8">#REF!</definedName>
    <definedName name="_________a03">#REF!</definedName>
    <definedName name="_________A1" localSheetId="9">#REF!</definedName>
    <definedName name="_________A1" localSheetId="8">#REF!</definedName>
    <definedName name="_________A1">#REF!</definedName>
    <definedName name="_________A25" localSheetId="9">#REF!</definedName>
    <definedName name="_________A25" localSheetId="8">#REF!</definedName>
    <definedName name="_________A25">#REF!</definedName>
    <definedName name="_________CD1">#REF!</definedName>
    <definedName name="_________ddd1">#REF!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8">#REF!</definedName>
    <definedName name="_________JJ1">#REF!</definedName>
    <definedName name="_________K1" localSheetId="9">#REF!</definedName>
    <definedName name="_________K1" localSheetId="8">#REF!</definedName>
    <definedName name="_________K1">#REF!</definedName>
    <definedName name="_________L1" localSheetId="9">#REF!</definedName>
    <definedName name="_________L1" localSheetId="8">#REF!</definedName>
    <definedName name="_________L1">#REF!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8">#REF!</definedName>
    <definedName name="_________vz2">#REF!</definedName>
    <definedName name="________a03" localSheetId="9">#REF!</definedName>
    <definedName name="________a03" localSheetId="8">#REF!</definedName>
    <definedName name="________a03">#REF!</definedName>
    <definedName name="________A1" localSheetId="9">#REF!</definedName>
    <definedName name="________A1" localSheetId="8">#REF!</definedName>
    <definedName name="________A1">#REF!</definedName>
    <definedName name="________A25">#REF!</definedName>
    <definedName name="________CD1">#REF!</definedName>
    <definedName name="________ddd1">#REF!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8">#REF!</definedName>
    <definedName name="________JJ1">#REF!</definedName>
    <definedName name="________K1" localSheetId="9">#REF!</definedName>
    <definedName name="________K1" localSheetId="8">#REF!</definedName>
    <definedName name="________K1">#REF!</definedName>
    <definedName name="________L1" localSheetId="9">#REF!</definedName>
    <definedName name="________L1" localSheetId="8">#REF!</definedName>
    <definedName name="________L1">#REF!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8">#REF!</definedName>
    <definedName name="________vz2">#REF!</definedName>
    <definedName name="_______a03" localSheetId="9">#REF!</definedName>
    <definedName name="_______a03" localSheetId="8">#REF!</definedName>
    <definedName name="_______a03">#REF!</definedName>
    <definedName name="_______A1" localSheetId="9">#REF!</definedName>
    <definedName name="_______A1" localSheetId="8">#REF!</definedName>
    <definedName name="_______A1">#REF!</definedName>
    <definedName name="_______A25">#REF!</definedName>
    <definedName name="_______CD1">#REF!</definedName>
    <definedName name="_______ddd1">#REF!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8">#REF!</definedName>
    <definedName name="_______JJ1">#REF!</definedName>
    <definedName name="_______K1" localSheetId="9">#REF!</definedName>
    <definedName name="_______K1" localSheetId="8">#REF!</definedName>
    <definedName name="_______K1" localSheetId="7">#REF!</definedName>
    <definedName name="_______K1" localSheetId="5">#REF!</definedName>
    <definedName name="_______K1" localSheetId="6">#REF!</definedName>
    <definedName name="_______K1">#REF!</definedName>
    <definedName name="_______L1" localSheetId="9">#REF!</definedName>
    <definedName name="_______L1" localSheetId="8">#REF!</definedName>
    <definedName name="_______L1" localSheetId="5">#REF!</definedName>
    <definedName name="_______L1" localSheetId="6">#REF!</definedName>
    <definedName name="_______L1">#REF!</definedName>
    <definedName name="_______L2" localSheetId="8">#REF!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8">#REF!</definedName>
    <definedName name="_______vz2">#REF!</definedName>
    <definedName name="______a03" localSheetId="9">#REF!</definedName>
    <definedName name="______a03" localSheetId="8">#REF!</definedName>
    <definedName name="______a03">#REF!</definedName>
    <definedName name="______A1" localSheetId="9">#REF!</definedName>
    <definedName name="______A1" localSheetId="8">#REF!</definedName>
    <definedName name="______A1">#REF!</definedName>
    <definedName name="______A25">#REF!</definedName>
    <definedName name="______CD1">#REF!</definedName>
    <definedName name="______ddd1">#REF!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8">#REF!</definedName>
    <definedName name="______JJ1">#REF!</definedName>
    <definedName name="______K1" localSheetId="9">#REF!</definedName>
    <definedName name="______K1" localSheetId="8">#REF!</definedName>
    <definedName name="______K1">#REF!</definedName>
    <definedName name="______L1" localSheetId="9">#REF!</definedName>
    <definedName name="______L1" localSheetId="8">#REF!</definedName>
    <definedName name="______L1">#REF!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8">#REF!</definedName>
    <definedName name="______vz2">#REF!</definedName>
    <definedName name="_____a03" localSheetId="9">#REF!</definedName>
    <definedName name="_____a03" localSheetId="8">#REF!</definedName>
    <definedName name="_____a03">#REF!</definedName>
    <definedName name="_____A1" localSheetId="9">#REF!</definedName>
    <definedName name="_____A1" localSheetId="8">#REF!</definedName>
    <definedName name="_____A1">#REF!</definedName>
    <definedName name="_____A25">#REF!</definedName>
    <definedName name="_____CD1">#REF!</definedName>
    <definedName name="_____ddd1">#REF!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8">#REF!</definedName>
    <definedName name="_____JJ1">#REF!</definedName>
    <definedName name="_____K1" localSheetId="9">#REF!</definedName>
    <definedName name="_____K1" localSheetId="8">#REF!</definedName>
    <definedName name="_____K1" localSheetId="7">#REF!</definedName>
    <definedName name="_____K1" localSheetId="5">#REF!</definedName>
    <definedName name="_____K1" localSheetId="6">#REF!</definedName>
    <definedName name="_____K1">#REF!</definedName>
    <definedName name="_____L1" localSheetId="9">#REF!</definedName>
    <definedName name="_____L1" localSheetId="8">#REF!</definedName>
    <definedName name="_____L1" localSheetId="5">#REF!</definedName>
    <definedName name="_____L1" localSheetId="6">#REF!</definedName>
    <definedName name="_____L1">#REF!</definedName>
    <definedName name="_____L2" localSheetId="8">#REF!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8">#REF!</definedName>
    <definedName name="_____vz2">#REF!</definedName>
    <definedName name="____a03" localSheetId="9">#REF!</definedName>
    <definedName name="____a03" localSheetId="8">#REF!</definedName>
    <definedName name="____a03">#REF!</definedName>
    <definedName name="____A1" localSheetId="9">#REF!</definedName>
    <definedName name="____A1" localSheetId="8">#REF!</definedName>
    <definedName name="____A1">#REF!</definedName>
    <definedName name="____A25">#REF!</definedName>
    <definedName name="____CD1">#REF!</definedName>
    <definedName name="____ddd1">#REF!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8">#REF!</definedName>
    <definedName name="____JJ1">#REF!</definedName>
    <definedName name="____K1" localSheetId="9">#REF!</definedName>
    <definedName name="____K1" localSheetId="8">#REF!</definedName>
    <definedName name="____K1" localSheetId="7">#REF!</definedName>
    <definedName name="____K1" localSheetId="5">#REF!</definedName>
    <definedName name="____K1" localSheetId="6">#REF!</definedName>
    <definedName name="____K1">#REF!</definedName>
    <definedName name="____L1" localSheetId="9">#REF!</definedName>
    <definedName name="____L1" localSheetId="8">#REF!</definedName>
    <definedName name="____L1" localSheetId="5">#REF!</definedName>
    <definedName name="____L1" localSheetId="6">#REF!</definedName>
    <definedName name="____L1">#REF!</definedName>
    <definedName name="____L2" localSheetId="8">#REF!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8">#REF!</definedName>
    <definedName name="____vz2">#REF!</definedName>
    <definedName name="___a03" localSheetId="9">#REF!</definedName>
    <definedName name="___a03" localSheetId="8">#REF!</definedName>
    <definedName name="___a03">#REF!</definedName>
    <definedName name="___A1" localSheetId="9">#REF!</definedName>
    <definedName name="___A1" localSheetId="8">#REF!</definedName>
    <definedName name="___A1">#REF!</definedName>
    <definedName name="___A25">#REF!</definedName>
    <definedName name="___CD1">#REF!</definedName>
    <definedName name="___ddd1">#REF!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8">#REF!</definedName>
    <definedName name="___JJ1">#REF!</definedName>
    <definedName name="___K1" localSheetId="9">#REF!</definedName>
    <definedName name="___K1" localSheetId="8">#REF!</definedName>
    <definedName name="___K1" localSheetId="7">#REF!</definedName>
    <definedName name="___K1" localSheetId="5">#REF!</definedName>
    <definedName name="___K1" localSheetId="6">#REF!</definedName>
    <definedName name="___K1">#REF!</definedName>
    <definedName name="___L1" localSheetId="9">#REF!</definedName>
    <definedName name="___L1" localSheetId="8">#REF!</definedName>
    <definedName name="___L1" localSheetId="5">#REF!</definedName>
    <definedName name="___L1" localSheetId="6">#REF!</definedName>
    <definedName name="___L1">#REF!</definedName>
    <definedName name="___L2" localSheetId="8">#REF!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8">#REF!</definedName>
    <definedName name="___vz2">#REF!</definedName>
    <definedName name="__a03" localSheetId="9">#REF!</definedName>
    <definedName name="__a03" localSheetId="8">#REF!</definedName>
    <definedName name="__a03">#REF!</definedName>
    <definedName name="__A1" localSheetId="9">#REF!</definedName>
    <definedName name="__A1" localSheetId="8">#REF!</definedName>
    <definedName name="__A1">#REF!</definedName>
    <definedName name="__A25">#REF!</definedName>
    <definedName name="__CD1">#REF!</definedName>
    <definedName name="__ddd1">#REF!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8">#REF!</definedName>
    <definedName name="__JJ1">#REF!</definedName>
    <definedName name="__K1" localSheetId="9">#REF!</definedName>
    <definedName name="__K1" localSheetId="8">#REF!</definedName>
    <definedName name="__K1">#REF!</definedName>
    <definedName name="__L1" localSheetId="9">#REF!</definedName>
    <definedName name="__L1" localSheetId="8">#REF!</definedName>
    <definedName name="__L1">#REF!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8">#REF!</definedName>
    <definedName name="__vz2">#REF!</definedName>
    <definedName name="_a03" localSheetId="9">#REF!</definedName>
    <definedName name="_a03" localSheetId="8">#REF!</definedName>
    <definedName name="_a03">#REF!</definedName>
    <definedName name="_A1" localSheetId="9">#REF!</definedName>
    <definedName name="_A1" localSheetId="8">#REF!</definedName>
    <definedName name="_A1">#REF!</definedName>
    <definedName name="_A25">#REF!</definedName>
    <definedName name="_CD1">#REF!</definedName>
    <definedName name="_ddd1">#REF!</definedName>
    <definedName name="_fc" localSheetId="8">#REF!</definedName>
    <definedName name="_fc" localSheetId="7">#REF!</definedName>
    <definedName name="_fc" localSheetId="5">#REF!</definedName>
    <definedName name="_fc" localSheetId="6">#REF!</definedName>
    <definedName name="_fc">#REF!</definedName>
    <definedName name="_xlnm._FilterDatabase" localSheetId="2" hidden="1">FINANCIERO!$A$5:$R$411</definedName>
    <definedName name="_G2" localSheetId="9">#REF!</definedName>
    <definedName name="_G2" localSheetId="8">#REF!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8">#REF!</definedName>
    <definedName name="_JJ1">#REF!</definedName>
    <definedName name="_K1" localSheetId="9">#REF!</definedName>
    <definedName name="_K1" localSheetId="8">#REF!</definedName>
    <definedName name="_K1" localSheetId="7">#REF!</definedName>
    <definedName name="_K1" localSheetId="5">#REF!</definedName>
    <definedName name="_K1" localSheetId="6">#REF!</definedName>
    <definedName name="_K1">#REF!</definedName>
    <definedName name="_L1" localSheetId="9">#REF!</definedName>
    <definedName name="_L1" localSheetId="8">#REF!</definedName>
    <definedName name="_L1" localSheetId="5">#REF!</definedName>
    <definedName name="_L1" localSheetId="6">#REF!</definedName>
    <definedName name="_L1">#REF!</definedName>
    <definedName name="_L2" localSheetId="8">#REF!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8" hidden="1">#REF!</definedName>
    <definedName name="_Regression_Out" localSheetId="7" hidden="1">#REF!</definedName>
    <definedName name="_Regression_Out" localSheetId="5" hidden="1">#REF!</definedName>
    <definedName name="_Regression_Out" localSheetId="6" hidden="1">#REF!</definedName>
    <definedName name="_Regression_Out" hidden="1">#REF!</definedName>
    <definedName name="_Regression_X" localSheetId="9" hidden="1">#REF!</definedName>
    <definedName name="_Regression_X" localSheetId="8" hidden="1">#REF!</definedName>
    <definedName name="_Regression_X" localSheetId="5" hidden="1">#REF!</definedName>
    <definedName name="_Regression_X" localSheetId="6" hidden="1">#REF!</definedName>
    <definedName name="_Regression_X" hidden="1">#REF!</definedName>
    <definedName name="_Regression_Y" localSheetId="9" hidden="1">#REF!</definedName>
    <definedName name="_Regression_Y" localSheetId="8" hidden="1">#REF!</definedName>
    <definedName name="_Regression_Y" localSheetId="5" hidden="1">#REF!</definedName>
    <definedName name="_Regression_Y" localSheetId="6" hidden="1">#REF!</definedName>
    <definedName name="_Regression_Y" hidden="1">#REF!</definedName>
    <definedName name="_vz2">#REF!</definedName>
    <definedName name="A">#REF!</definedName>
    <definedName name="A_IMPRESIÓN_IM" localSheetId="5">#REF!</definedName>
    <definedName name="A_IMPRESIÓN_IM">#REF!</definedName>
    <definedName name="AAA">#REF!</definedName>
    <definedName name="AAAA">#REF!</definedName>
    <definedName name="AAAAA">#REF!</definedName>
    <definedName name="AAAAAA">#REF!</definedName>
    <definedName name="AAIU" localSheetId="9">'[3]Resumen resul laborat'!$AE$5:$AE$33</definedName>
    <definedName name="AAIU" localSheetId="8">'[4]Resumen resul laborat'!$AE$5:$AE$33</definedName>
    <definedName name="AAIU" localSheetId="7">'[4]Resumen resul laborat'!$AE$5:$AE$33</definedName>
    <definedName name="AAIU" localSheetId="5">'[4]Resumen resul laborat'!$AE$5:$AE$33</definedName>
    <definedName name="AAIU" localSheetId="6">'[5]Resumen resul laborat'!$AE$5:$AE$33</definedName>
    <definedName name="AAIU">'[4]Resumen resul laborat'!$AE$5:$AE$33</definedName>
    <definedName name="Acumulado">[6]Datos!$S$3:$S$1912</definedName>
    <definedName name="AIU" localSheetId="9">'[3]Resumen resul laborat'!$AE$5:$AE$34</definedName>
    <definedName name="AIU" localSheetId="8">'[4]Resumen resul laborat'!$AE$5:$AE$34</definedName>
    <definedName name="AIU" localSheetId="7">'[4]Resumen resul laborat'!$AE$5:$AE$34</definedName>
    <definedName name="AIU" localSheetId="5">'[4]Resumen resul laborat'!$AE$5:$AE$34</definedName>
    <definedName name="AIU" localSheetId="6">'[5]Resumen resul laborat'!$AE$5:$AE$34</definedName>
    <definedName name="AIU">'[4]Resumen resul laborat'!$AE$5:$AE$34</definedName>
    <definedName name="alaaa" localSheetId="9">#REF!</definedName>
    <definedName name="alaaa" localSheetId="8">#REF!</definedName>
    <definedName name="alaaa">#REF!</definedName>
    <definedName name="alarg" localSheetId="9">#REF!</definedName>
    <definedName name="alarg" localSheetId="8">#REF!</definedName>
    <definedName name="alarg">#REF!</definedName>
    <definedName name="_xlnm.Print_Area" localSheetId="2">FINANCIERO!$B$1:$L$250</definedName>
    <definedName name="_xlnm.Print_Area" localSheetId="1">Predial!$A$1:$I$46</definedName>
    <definedName name="_xlnm.Print_Area" localSheetId="9">'Registro fotográfico ambiental'!$A$1:$K$131</definedName>
    <definedName name="_xlnm.Print_Area" localSheetId="8">'Registro fotográfico OyM'!$B$1:$M$101</definedName>
    <definedName name="_xlnm.Print_Area" localSheetId="4">'Registro fotográfico redes'!$B$1:$L$101</definedName>
    <definedName name="_xlnm.Print_Area" localSheetId="5">'Registro fotográfico técnico'!$A$1:$M$104</definedName>
    <definedName name="_xlnm.Print_Area" localSheetId="6">'Registro fotográfico túnel'!$A$1:$L$245</definedName>
    <definedName name="_xlnm.Print_Area">#N/A</definedName>
    <definedName name="arena" localSheetId="9">#REF!</definedName>
    <definedName name="arena" localSheetId="8">#REF!</definedName>
    <definedName name="arena">#REF!</definedName>
    <definedName name="asentamiento" localSheetId="9">#REF!</definedName>
    <definedName name="asentamiento" localSheetId="8">#REF!</definedName>
    <definedName name="asentamiento" localSheetId="7">#REF!</definedName>
    <definedName name="asentamiento" localSheetId="5">#REF!</definedName>
    <definedName name="asentamiento" localSheetId="6">#REF!</definedName>
    <definedName name="asentamiento">#REF!</definedName>
    <definedName name="BANCO">'[7]Consignaciones CCS'!$D$8:$D$379</definedName>
    <definedName name="bbb" localSheetId="2">[1]DATOS!#REF!</definedName>
    <definedName name="bbb" localSheetId="1">[2]DATOS!#REF!</definedName>
    <definedName name="bbb" localSheetId="9">[1]DATOS!#REF!</definedName>
    <definedName name="bbb" localSheetId="8">[1]DATOS!#REF!</definedName>
    <definedName name="bbb" localSheetId="7">[1]DATOS!#REF!</definedName>
    <definedName name="bbb" localSheetId="3">[1]DATOS!#REF!</definedName>
    <definedName name="bbb" localSheetId="5">[1]DATOS!#REF!</definedName>
    <definedName name="bbb">[1]DATOS!#REF!</definedName>
    <definedName name="boor" localSheetId="9" hidden="1">[8]L!#REF!</definedName>
    <definedName name="boor" localSheetId="8" hidden="1">[8]L!#REF!</definedName>
    <definedName name="boor" hidden="1">[8]L!#REF!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8">#REF!</definedName>
    <definedName name="BuiltIn_Print_Titles___0___0___0___0___0" localSheetId="7">#REF!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9">#REF!</definedName>
    <definedName name="C.B.R._USME" localSheetId="8">#REF!</definedName>
    <definedName name="C.B.R._USME">#REF!</definedName>
    <definedName name="C.B.R_Usme" localSheetId="9">#REF!</definedName>
    <definedName name="C.B.R_Usme">#REF!</definedName>
    <definedName name="C_B_R_USME">#REF!</definedName>
    <definedName name="CARACTERIZACION">#REF!</definedName>
    <definedName name="CARAS">#REF!</definedName>
    <definedName name="CARASF2">#REF!</definedName>
    <definedName name="CARLOS">#REF!</definedName>
    <definedName name="CARSF1">#REF!</definedName>
    <definedName name="CARSF2">#REF!</definedName>
    <definedName name="CARSF3">#REF!</definedName>
    <definedName name="Cimiento" localSheetId="9">[9]Hoja2!$C$9:$C$11</definedName>
    <definedName name="Cimiento" localSheetId="8">[10]Hoja2!$C$9:$C$11</definedName>
    <definedName name="Cimiento">[10]Hoja2!$C$9:$C$11</definedName>
    <definedName name="Clasificacion">[11]!Clasificacion</definedName>
    <definedName name="CLASIFICACION1" localSheetId="9">#REF!</definedName>
    <definedName name="CLASIFICACION1" localSheetId="8">#REF!</definedName>
    <definedName name="CLASIFICACION1">#REF!</definedName>
    <definedName name="CLASIFICACION2" localSheetId="9">#REF!</definedName>
    <definedName name="CLASIFICACION2" localSheetId="8">#REF!</definedName>
    <definedName name="CLASIFICACION2">#REF!</definedName>
    <definedName name="CONCEPTO">'[7]Consignaciones CCS'!$G$8:$G$379</definedName>
    <definedName name="COTA" localSheetId="9">#REF!</definedName>
    <definedName name="COTA" localSheetId="8">#REF!</definedName>
    <definedName name="COTA">#REF!</definedName>
    <definedName name="CUA" localSheetId="9">#REF!</definedName>
    <definedName name="CUA" localSheetId="8">#REF!</definedName>
    <definedName name="CUA" localSheetId="7">#REF!</definedName>
    <definedName name="CUA" localSheetId="5">#REF!</definedName>
    <definedName name="CUA" localSheetId="6">#REF!</definedName>
    <definedName name="CUA">#REF!</definedName>
    <definedName name="CUADR1" localSheetId="9">#REF!</definedName>
    <definedName name="CUADR1">#REF!</definedName>
    <definedName name="CUADRO" localSheetId="8">#REF!</definedName>
    <definedName name="CUADRO" localSheetId="5">#REF!</definedName>
    <definedName name="CUADRO" localSheetId="6">#REF!</definedName>
    <definedName name="CUADRO">#REF!</definedName>
    <definedName name="CVBBB">#REF!</definedName>
    <definedName name="D" localSheetId="8">#REF!</definedName>
    <definedName name="D" localSheetId="5">#REF!</definedName>
    <definedName name="D" localSheetId="6">#REF!</definedName>
    <definedName name="D">#REF!</definedName>
    <definedName name="Datos" localSheetId="5">#REF!</definedName>
    <definedName name="Datos">#REF!</definedName>
    <definedName name="dddd">#REF!</definedName>
    <definedName name="DEPARTAMENTO" localSheetId="5">#REF!</definedName>
    <definedName name="DEPARTAMENTO">#REF!</definedName>
    <definedName name="DEPARTAMENTO1" localSheetId="5">#REF!</definedName>
    <definedName name="DEPARTAMENTO1">#REF!</definedName>
    <definedName name="desc" localSheetId="1">[2]DATOS!$C$1:$C$65536</definedName>
    <definedName name="desc">[1]DATOS!$C$1:$C$65536</definedName>
    <definedName name="Descripcion">[6]Datos!$B$3:$B$16384</definedName>
    <definedName name="dgdgdg" localSheetId="9">#REF!</definedName>
    <definedName name="dgdgdg" localSheetId="8">#REF!</definedName>
    <definedName name="dgdgdg">#REF!</definedName>
    <definedName name="dgdgfe" localSheetId="9">#REF!</definedName>
    <definedName name="dgdgfe" localSheetId="8">#REF!</definedName>
    <definedName name="dgdgfe">#REF!</definedName>
    <definedName name="DIANA" localSheetId="9">#REF!</definedName>
    <definedName name="DIANA" localSheetId="8">#REF!</definedName>
    <definedName name="DIANA">#REF!</definedName>
    <definedName name="DISEÑOMARSHALL">#REF!</definedName>
    <definedName name="DIVISION">#N/A</definedName>
    <definedName name="DLKFK" localSheetId="9">#REF!</definedName>
    <definedName name="DLKFK" localSheetId="8">#REF!</definedName>
    <definedName name="DLKFK" localSheetId="7">#REF!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8">[1]DATOS!#REF!</definedName>
    <definedName name="enero" localSheetId="7">[1]DATOS!#REF!</definedName>
    <definedName name="enero">[1]DATOS!#REF!</definedName>
    <definedName name="EQUIV" localSheetId="9">#REF!</definedName>
    <definedName name="EQUIV" localSheetId="8">#REF!</definedName>
    <definedName name="EQUIV">#REF!</definedName>
    <definedName name="Estabilidad" localSheetId="9">#REF!</definedName>
    <definedName name="Estabilidad" localSheetId="8">#REF!</definedName>
    <definedName name="Estabilidad">#REF!</definedName>
    <definedName name="Estabilidad2" localSheetId="9">#REF!</definedName>
    <definedName name="Estabilidad2" localSheetId="8">#REF!</definedName>
    <definedName name="Estabilidad2">#REF!</definedName>
    <definedName name="Estabilidad3">#REF!</definedName>
    <definedName name="ESTACION">'[7]Consignaciones CCS'!$A$8:$A$379</definedName>
    <definedName name="extracciom" localSheetId="9">#REF!</definedName>
    <definedName name="extracciom" localSheetId="8">#REF!</definedName>
    <definedName name="extracciom" localSheetId="7">#REF!</definedName>
    <definedName name="extracciom" localSheetId="5">#REF!</definedName>
    <definedName name="extracciom" localSheetId="6">#REF!</definedName>
    <definedName name="extracciom">#REF!</definedName>
    <definedName name="FacCorec2" localSheetId="9">#REF!</definedName>
    <definedName name="FacCorec2" localSheetId="8">#REF!</definedName>
    <definedName name="FacCorec2">#REF!</definedName>
    <definedName name="Faccorec3" localSheetId="9">#REF!</definedName>
    <definedName name="Faccorec3">#REF!</definedName>
    <definedName name="FactCorrecc">#REF!</definedName>
    <definedName name="feb" localSheetId="2">#REF!</definedName>
    <definedName name="feb" localSheetId="7">#REF!</definedName>
    <definedName name="feb">#REF!</definedName>
    <definedName name="fecha" localSheetId="1">[2]DATOS!$D$1:$D$65536</definedName>
    <definedName name="fecha">[1]DATOS!$D$1:$D$65536</definedName>
    <definedName name="FECHA_DE_RECAUDO">'[7]Consignaciones CCS'!$C$8:$C$379</definedName>
    <definedName name="fecha_inicio" localSheetId="2">'[12]Ficha Financiera'!$L$12</definedName>
    <definedName name="fecha_inicio" localSheetId="1">'[13]Ficha Financiera'!$L$12</definedName>
    <definedName name="fecha_inicio" localSheetId="9">'[14]Ficha Financiera'!$L$12</definedName>
    <definedName name="fecha_inicio" localSheetId="3">'[15]Ficha Financiera'!$L$12</definedName>
    <definedName name="fecha_inicio" localSheetId="5">'[16]Ficha Financiera'!$L$12</definedName>
    <definedName name="fecha_inicio">'[16]Ficha Financiera'!$L$12</definedName>
    <definedName name="fff" localSheetId="9">#REF!</definedName>
    <definedName name="fff" localSheetId="8">#REF!</definedName>
    <definedName name="fff">#REF!</definedName>
    <definedName name="FIRMA" localSheetId="9">INDIRECTOMIFOTO</definedName>
    <definedName name="FIRMA" localSheetId="8">INDIRECTOMIFOTO</definedName>
    <definedName name="FIRMA">INDIRECTOMIFOTO</definedName>
    <definedName name="Flujo" localSheetId="9">#REF!</definedName>
    <definedName name="Flujo" localSheetId="8">#REF!</definedName>
    <definedName name="Flujo">#REF!</definedName>
    <definedName name="Flujo2" localSheetId="9">#REF!</definedName>
    <definedName name="Flujo2" localSheetId="8">#REF!</definedName>
    <definedName name="Flujo2">#REF!</definedName>
    <definedName name="Flujo3" localSheetId="9">#REF!</definedName>
    <definedName name="Flujo3" localSheetId="8">#REF!</definedName>
    <definedName name="Flujo3">#REF!</definedName>
    <definedName name="Fondo">#REF!</definedName>
    <definedName name="fot" localSheetId="2">[1]DATOS!#REF!</definedName>
    <definedName name="fot" localSheetId="1">[2]DATOS!#REF!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8">[1]DATOS!#REF!</definedName>
    <definedName name="ft" localSheetId="7">[1]DATOS!#REF!</definedName>
    <definedName name="ft" localSheetId="3">[1]DATOS!#REF!</definedName>
    <definedName name="ft" localSheetId="5">[1]DATOS!#REF!</definedName>
    <definedName name="ft">[1]DATOS!#REF!</definedName>
    <definedName name="Fuente" localSheetId="9">[17]Datos!#REF!</definedName>
    <definedName name="Fuente" localSheetId="8">[17]Datos!#REF!</definedName>
    <definedName name="Fuente">[17]Datos!#REF!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3">#REF!</definedName>
    <definedName name="GBR" localSheetId="5">#REF!</definedName>
    <definedName name="GBR" localSheetId="6">#REF!</definedName>
    <definedName name="GBR">#REF!</definedName>
    <definedName name="gdgd" localSheetId="9">#REF!</definedName>
    <definedName name="gdgd" localSheetId="8">#REF!</definedName>
    <definedName name="gdgd">#REF!</definedName>
    <definedName name="ggg">'[18]AG-MOD-FINURA'!$I$14:$J$22</definedName>
    <definedName name="gol" localSheetId="1">[2]DATOS!$E$1:$E$65536</definedName>
    <definedName name="gol">[1]DATOS!$E$1:$E$65536</definedName>
    <definedName name="GRA" localSheetId="9">#REF!</definedName>
    <definedName name="GRA" localSheetId="8">#REF!</definedName>
    <definedName name="GRA">#REF!</definedName>
    <definedName name="gradacion" localSheetId="9">#REF!</definedName>
    <definedName name="gradacion" localSheetId="8">#REF!</definedName>
    <definedName name="gradacion" localSheetId="7">#REF!</definedName>
    <definedName name="gradacion" localSheetId="5">#REF!</definedName>
    <definedName name="gradacion" localSheetId="6">#REF!</definedName>
    <definedName name="gradacion">#REF!</definedName>
    <definedName name="GRAF" localSheetId="9">#REF!</definedName>
    <definedName name="GRAF">#REF!</definedName>
    <definedName name="graNo">#REF!</definedName>
    <definedName name="h" localSheetId="7">[1]DATOS!#REF!</definedName>
    <definedName name="h" localSheetId="5">[1]DATOS!#REF!</definedName>
    <definedName name="h">[1]DATOS!#REF!</definedName>
    <definedName name="hhhhh" localSheetId="2">[1]DATOS!#REF!</definedName>
    <definedName name="hhhhh" localSheetId="1">[2]DATOS!#REF!</definedName>
    <definedName name="hhhhh" localSheetId="7">[1]DATOS!#REF!</definedName>
    <definedName name="hhhhh" localSheetId="3">[1]DATOS!#REF!</definedName>
    <definedName name="hhhhh">[1]DATOS!#REF!</definedName>
    <definedName name="humedades" localSheetId="9">#REF!</definedName>
    <definedName name="humedades" localSheetId="8">#REF!</definedName>
    <definedName name="humedades" localSheetId="7">#REF!</definedName>
    <definedName name="humedades" localSheetId="5">#REF!</definedName>
    <definedName name="humedades" localSheetId="6">#REF!</definedName>
    <definedName name="humedades">#REF!</definedName>
    <definedName name="IMAGEN1" localSheetId="9">'[19]Datos Generales'!#REF!</definedName>
    <definedName name="IMAGEN1" localSheetId="8">'[20]Datos Generales'!#REF!</definedName>
    <definedName name="IMAGEN1">'[20]Datos Generales'!#REF!</definedName>
    <definedName name="IMAGEN2" localSheetId="9">'[19]Datos Generales'!#REF!</definedName>
    <definedName name="IMAGEN2" localSheetId="8">'[20]Datos Generales'!#REF!</definedName>
    <definedName name="IMAGEN2">'[20]Datos Generales'!#REF!</definedName>
    <definedName name="inf" localSheetId="2">#REF!</definedName>
    <definedName name="inf" localSheetId="1">#REF!</definedName>
    <definedName name="inf" localSheetId="9">#REF!</definedName>
    <definedName name="inf" localSheetId="8">#REF!</definedName>
    <definedName name="inf" localSheetId="3">#REF!</definedName>
    <definedName name="inf" localSheetId="5">#REF!</definedName>
    <definedName name="inf" localSheetId="6">#REF!</definedName>
    <definedName name="inf">#REF!</definedName>
    <definedName name="informe" localSheetId="9">#REF!</definedName>
    <definedName name="informe" localSheetId="8">#REF!</definedName>
    <definedName name="informe" localSheetId="5">#REF!</definedName>
    <definedName name="informe" localSheetId="6">#REF!</definedName>
    <definedName name="informe">#REF!</definedName>
    <definedName name="J" localSheetId="9">#REF!</definedName>
    <definedName name="J">#REF!</definedName>
    <definedName name="J.J">#REF!</definedName>
    <definedName name="J.J5">#REF!</definedName>
    <definedName name="JAIME">#REF!</definedName>
    <definedName name="JJUUI">#REF!</definedName>
    <definedName name="JKJK">#REF!</definedName>
    <definedName name="jose">#REF!</definedName>
    <definedName name="JOTA">#N/A</definedName>
    <definedName name="JUAN" localSheetId="9">#REF!</definedName>
    <definedName name="JUAN" localSheetId="8">#REF!</definedName>
    <definedName name="JUAN">#REF!</definedName>
    <definedName name="JUANA" localSheetId="9">#REF!</definedName>
    <definedName name="JUANA" localSheetId="8">#REF!</definedName>
    <definedName name="JUANA">#REF!</definedName>
    <definedName name="julio" localSheetId="9">#REF!</definedName>
    <definedName name="julio" localSheetId="8">#REF!</definedName>
    <definedName name="julio">#REF!</definedName>
    <definedName name="JUSNSNS">#REF!</definedName>
    <definedName name="K" localSheetId="5">#REF!</definedName>
    <definedName name="K">#REF!</definedName>
    <definedName name="KIU" localSheetId="5">#REF!</definedName>
    <definedName name="KIU">#REF!</definedName>
    <definedName name="KJUI" localSheetId="5">#REF!</definedName>
    <definedName name="KJUI">#REF!</definedName>
    <definedName name="KOIUIYUU" localSheetId="5">#REF!</definedName>
    <definedName name="KOIUIYUU">#REF!</definedName>
    <definedName name="KOP" localSheetId="5">#REF!</definedName>
    <definedName name="KOP">#REF!</definedName>
    <definedName name="KSUDUD">#REF!</definedName>
    <definedName name="l">#REF!</definedName>
    <definedName name="lectarcilla1">#REF!</definedName>
    <definedName name="lectarcilla2">#REF!</definedName>
    <definedName name="lectarcilla3">#REF!</definedName>
    <definedName name="lectarena1">#REF!</definedName>
    <definedName name="lectarena2">#REF!</definedName>
    <definedName name="lectarena3">#REF!</definedName>
    <definedName name="LGSDGHGGSDF">#REF!</definedName>
    <definedName name="lim.lim" localSheetId="2">[1]DATOS!#REF!</definedName>
    <definedName name="lim.lim" localSheetId="1">[2]DATOS!#REF!</definedName>
    <definedName name="lim.lim" localSheetId="3">[1]DATOS!#REF!</definedName>
    <definedName name="lim.lim" localSheetId="5">[1]DATOS!#REF!</definedName>
    <definedName name="lim.lim">[1]DATOS!#REF!</definedName>
    <definedName name="limite" localSheetId="9">#REF!</definedName>
    <definedName name="limite" localSheetId="8">#REF!</definedName>
    <definedName name="limite">#REF!</definedName>
    <definedName name="listado">[21]LISTADO!$A$5:$F$329</definedName>
    <definedName name="ll" localSheetId="1">[2]DATOS!$W$1:$W$65536</definedName>
    <definedName name="ll">[1]DATOS!$W$1:$W$65536</definedName>
    <definedName name="lll" localSheetId="9">#REF!</definedName>
    <definedName name="lll" localSheetId="8">#REF!</definedName>
    <definedName name="lll">#REF!</definedName>
    <definedName name="locali" localSheetId="9">#REF!</definedName>
    <definedName name="locali" localSheetId="8">#REF!</definedName>
    <definedName name="locali">#REF!</definedName>
    <definedName name="LUIS" localSheetId="9">#REF!</definedName>
    <definedName name="LUIS" localSheetId="8">#REF!</definedName>
    <definedName name="LUIS">#REF!</definedName>
    <definedName name="LUISJUAN">#REF!</definedName>
    <definedName name="lusi">#REF!</definedName>
    <definedName name="MATRIZ.D" localSheetId="8">#REF!</definedName>
    <definedName name="MATRIZ.D" localSheetId="7">#REF!</definedName>
    <definedName name="MATRIZ.D" localSheetId="5">#REF!</definedName>
    <definedName name="MATRIZ.D" localSheetId="6">#REF!</definedName>
    <definedName name="MATRIZ.D">#REF!</definedName>
    <definedName name="MATRIZ.E" localSheetId="7">'[22]EXTRACCIÓN (PARAFINADA)'!#REF!</definedName>
    <definedName name="MATRIZ.E" localSheetId="5">'[22]EXTRACCIÓN (PARAFINADA)'!#REF!</definedName>
    <definedName name="MATRIZ.E">'[22]EXTRACCIÓN (PARAFINADA)'!#REF!</definedName>
    <definedName name="MATRIZ.F" localSheetId="9">#REF!</definedName>
    <definedName name="MATRIZ.F" localSheetId="8">#REF!</definedName>
    <definedName name="MATRIZ.F">#REF!</definedName>
    <definedName name="MAURICIO" localSheetId="9">#REF!</definedName>
    <definedName name="MAURICIO" localSheetId="8">#REF!</definedName>
    <definedName name="MAURICIO">#REF!</definedName>
    <definedName name="msdmsdn" localSheetId="9">#REF!</definedName>
    <definedName name="msdmsdn" localSheetId="8">#REF!</definedName>
    <definedName name="msdmsdn" localSheetId="7">#REF!</definedName>
    <definedName name="msdmsdn" localSheetId="5">#REF!</definedName>
    <definedName name="msdmsdn" localSheetId="6">#REF!</definedName>
    <definedName name="msdmsdn">#REF!</definedName>
    <definedName name="MuestNo">[23]DATOS!$AI$3:$AI$1127</definedName>
    <definedName name="muestra" localSheetId="9">#REF!</definedName>
    <definedName name="muestra" localSheetId="8">#REF!</definedName>
    <definedName name="muestra">#REF!</definedName>
    <definedName name="MuestraNo" localSheetId="9">#REF!</definedName>
    <definedName name="MuestraNo" localSheetId="8">#REF!</definedName>
    <definedName name="MuestraNo">#REF!</definedName>
    <definedName name="NLL">"Rectángulo 9"</definedName>
    <definedName name="nnnnnn">[24]Lista!$B$17:$B$37</definedName>
    <definedName name="NORMA" localSheetId="9">#REF!</definedName>
    <definedName name="NORMA" localSheetId="8">#REF!</definedName>
    <definedName name="NORMA" localSheetId="7">#REF!</definedName>
    <definedName name="NORMA" localSheetId="5">#REF!</definedName>
    <definedName name="NORMA" localSheetId="6">#REF!</definedName>
    <definedName name="NORMA">#REF!</definedName>
    <definedName name="NORMAS" localSheetId="9">#REF!</definedName>
    <definedName name="NORMAS" localSheetId="8">#REF!</definedName>
    <definedName name="NORMAS" localSheetId="5">#REF!</definedName>
    <definedName name="NORMAS" localSheetId="6">#REF!</definedName>
    <definedName name="NORMAS">#REF!</definedName>
    <definedName name="NOTAS" localSheetId="9">#REF!</definedName>
    <definedName name="NOTAS">#REF!</definedName>
    <definedName name="ÑÑ">#REF!</definedName>
    <definedName name="ÑÑÑ">#REF!</definedName>
    <definedName name="obra" localSheetId="1">[2]DATOS!$B$1:$B$65536</definedName>
    <definedName name="obra">[1]DATOS!$B$1:$B$65536</definedName>
    <definedName name="observaciones" localSheetId="9">#REF!</definedName>
    <definedName name="observaciones" localSheetId="8">#REF!</definedName>
    <definedName name="observaciones">#REF!</definedName>
    <definedName name="P" localSheetId="9">#REF!</definedName>
    <definedName name="P" localSheetId="8">#REF!</definedName>
    <definedName name="P" localSheetId="7">#REF!</definedName>
    <definedName name="P" localSheetId="5">#REF!</definedName>
    <definedName name="P" localSheetId="6">#REF!</definedName>
    <definedName name="P">#REF!</definedName>
    <definedName name="perf" localSheetId="9">#REF!</definedName>
    <definedName name="perf">#REF!</definedName>
    <definedName name="perfil">#REF!</definedName>
    <definedName name="Peso1A">#REF!</definedName>
    <definedName name="Peso2A">#REF!</definedName>
    <definedName name="Peso3">#REF!</definedName>
    <definedName name="Peso4">#REF!</definedName>
    <definedName name="Pesoagua2">#REF!</definedName>
    <definedName name="Pesoagua3">#REF!</definedName>
    <definedName name="PesoAire">#REF!</definedName>
    <definedName name="PesoAire2">#REF!</definedName>
    <definedName name="Pesoaire3">#REF!</definedName>
    <definedName name="Pesoenagua">#REF!</definedName>
    <definedName name="Pesoparaf3">#REF!</definedName>
    <definedName name="Pesoparafinada">#REF!</definedName>
    <definedName name="PesoParf2">#REF!</definedName>
    <definedName name="PESORETCF1">#REF!</definedName>
    <definedName name="PESORETCF2">#REF!</definedName>
    <definedName name="PESORETCF3">#REF!</definedName>
    <definedName name="plano">#REF!</definedName>
    <definedName name="planta">#REF!</definedName>
    <definedName name="porcentaje_aditivo" localSheetId="8">#REF!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5">#REF!</definedName>
    <definedName name="porcentaje_finos" localSheetId="6">#REF!</definedName>
    <definedName name="porcentaje_finos">#REF!</definedName>
    <definedName name="porcentaje_gruesos" localSheetId="5">#REF!</definedName>
    <definedName name="porcentaje_gruesos">#REF!</definedName>
    <definedName name="PPP">#REF!</definedName>
    <definedName name="PPPP">#REF!</definedName>
    <definedName name="PPPPP">#REF!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8">#REF!</definedName>
    <definedName name="Proceso" localSheetId="5">#REF!</definedName>
    <definedName name="Proceso">#REF!</definedName>
    <definedName name="Procesos" localSheetId="9">#REF!</definedName>
    <definedName name="Procesos" localSheetId="8">#REF!</definedName>
    <definedName name="Procesos" localSheetId="5">#REF!</definedName>
    <definedName name="Procesos">#REF!</definedName>
    <definedName name="propiedades" localSheetId="9">#REF!</definedName>
    <definedName name="propiedades" localSheetId="8">#REF!</definedName>
    <definedName name="propiedades" localSheetId="5">#REF!</definedName>
    <definedName name="propiedades">#REF!</definedName>
    <definedName name="proporciones" localSheetId="5">#REF!</definedName>
    <definedName name="proporciones">#REF!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8">#REF!</definedName>
    <definedName name="reteido38">#REF!</definedName>
    <definedName name="reteido4" localSheetId="9">#REF!</definedName>
    <definedName name="reteido4" localSheetId="8">#REF!</definedName>
    <definedName name="reteido4">#REF!</definedName>
    <definedName name="Retenido1" localSheetId="9">#REF!</definedName>
    <definedName name="Retenido1" localSheetId="8">#REF!</definedName>
    <definedName name="Retenido1">#REF!</definedName>
    <definedName name="Retenido10">#REF!</definedName>
    <definedName name="Retenido100">#REF!</definedName>
    <definedName name="retenido112">#REF!</definedName>
    <definedName name="retenido12">#REF!</definedName>
    <definedName name="Retenido200">#REF!</definedName>
    <definedName name="Retenido30">#REF!</definedName>
    <definedName name="Retenido34">#REF!</definedName>
    <definedName name="retenido38">#REF!</definedName>
    <definedName name="Retenido38.">#REF!</definedName>
    <definedName name="retenido4">#REF!</definedName>
    <definedName name="retenido40">#REF!</definedName>
    <definedName name="Retenido50">#REF!</definedName>
    <definedName name="Retenido8">#REF!</definedName>
    <definedName name="Retenido80">#REF!</definedName>
    <definedName name="RF" localSheetId="1">[2]DATOS!#REF!</definedName>
    <definedName name="RF" localSheetId="5">[1]DATOS!#REF!</definedName>
    <definedName name="RF">[1]DATOS!#REF!</definedName>
    <definedName name="RICE" localSheetId="9">#REF!</definedName>
    <definedName name="RICE" localSheetId="8">#REF!</definedName>
    <definedName name="RICE">#REF!</definedName>
    <definedName name="Roughness_Processed_BTAVCICD1" localSheetId="9">#REF!</definedName>
    <definedName name="Roughness_Processed_BTAVCICD1" localSheetId="8">#REF!</definedName>
    <definedName name="Roughness_Processed_BTAVCICD1">#REF!</definedName>
    <definedName name="s4o" localSheetId="9">#REF!</definedName>
    <definedName name="s4o" localSheetId="8">#REF!</definedName>
    <definedName name="s4o" localSheetId="7">#REF!</definedName>
    <definedName name="s4o">#REF!</definedName>
    <definedName name="sdsd">[25]Lista!$B$4:$B$12</definedName>
    <definedName name="sjdjhfdggf" localSheetId="9">#REF!</definedName>
    <definedName name="sjdjhfdggf" localSheetId="8">#REF!</definedName>
    <definedName name="sjdjhfdggf">#REF!</definedName>
    <definedName name="slskjsjs" localSheetId="9">#REF!</definedName>
    <definedName name="slskjsjs" localSheetId="8">#REF!</definedName>
    <definedName name="slskjsjs">#REF!</definedName>
    <definedName name="smi" localSheetId="9">#REF!</definedName>
    <definedName name="smi" localSheetId="8">#REF!</definedName>
    <definedName name="smi">#REF!</definedName>
    <definedName name="sojo">#REF!</definedName>
    <definedName name="SOLI">#REF!</definedName>
    <definedName name="sososo">#REF!</definedName>
    <definedName name="ssdd">[25]Lista!$B$23:$B$43</definedName>
    <definedName name="SUELO" localSheetId="9">[26]Hoja1!$B$3:$B$5</definedName>
    <definedName name="SUELO">[27]Hoja1!$B$3:$B$5</definedName>
    <definedName name="sumatoria" localSheetId="9">#REF!</definedName>
    <definedName name="sumatoria" localSheetId="8">#REF!</definedName>
    <definedName name="sumatoria">#REF!</definedName>
    <definedName name="tamaño_maximo" localSheetId="9">#REF!</definedName>
    <definedName name="tamaño_maximo" localSheetId="8">#REF!</definedName>
    <definedName name="tamaño_maximo" localSheetId="7">#REF!</definedName>
    <definedName name="tamaño_maximo" localSheetId="5">#REF!</definedName>
    <definedName name="tamaño_maximo" localSheetId="6">#REF!</definedName>
    <definedName name="tamaño_maximo">#REF!</definedName>
    <definedName name="TAMICES" localSheetId="9">#REF!</definedName>
    <definedName name="TAMICES">#REF!</definedName>
    <definedName name="TER" localSheetId="9">[9]Hoja2!$C$5:$C$7</definedName>
    <definedName name="TER" localSheetId="8">[10]Hoja2!$C$5:$C$7</definedName>
    <definedName name="TER">[10]Hoja2!$C$5:$C$7</definedName>
    <definedName name="TipoDeDocumento" localSheetId="9">#REF!</definedName>
    <definedName name="TipoDeDocumento" localSheetId="8">#REF!</definedName>
    <definedName name="TipoDeDocumento" localSheetId="5">#REF!</definedName>
    <definedName name="TipoDeDocumento" localSheetId="6">#REF!</definedName>
    <definedName name="TipoDeDocumento">#REF!</definedName>
    <definedName name="TipoDoc">[28]Lista!$B$4:$B$17</definedName>
    <definedName name="TipoDocumento" localSheetId="9">#REF!</definedName>
    <definedName name="TipoDocumento" localSheetId="8">#REF!</definedName>
    <definedName name="TipoDocumento" localSheetId="7">#REF!</definedName>
    <definedName name="TipoDocumento" localSheetId="5">#REF!</definedName>
    <definedName name="TipoDocumento" localSheetId="6">#REF!</definedName>
    <definedName name="TipoDocumento">#REF!</definedName>
    <definedName name="_xlnm.Print_Titles" localSheetId="9">'Registro fotográfico ambiental'!$A:$K,'Registro fotográfico ambiental'!$1:$3</definedName>
    <definedName name="_xlnm.Print_Titles" localSheetId="8">'Registro fotográfico OyM'!$A:$L,'Registro fotográfico OyM'!$1:$3</definedName>
    <definedName name="_xlnm.Print_Titles" localSheetId="5">'Registro fotográfico técnico'!$A:$L,'Registro fotográfico técnico'!$1:$3</definedName>
    <definedName name="_xlnm.Print_Titles" localSheetId="6">'Registro fotográfico túnel'!$A:$L,'Registro fotográfico túnel'!$1:$3</definedName>
    <definedName name="_xlnm.Print_Titles">#N/A</definedName>
    <definedName name="TT" localSheetId="9">#REF!</definedName>
    <definedName name="TT" localSheetId="8">#REF!</definedName>
    <definedName name="TT">#REF!</definedName>
    <definedName name="UIY" localSheetId="9">#REF!</definedName>
    <definedName name="UIY" localSheetId="8">#REF!</definedName>
    <definedName name="UIY">#REF!</definedName>
    <definedName name="VALOR_CONSIGNADO">'[7]Consignaciones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8">#REF!</definedName>
    <definedName name="Volumen">#REF!</definedName>
    <definedName name="VOLUMEN1" localSheetId="9">#REF!</definedName>
    <definedName name="VOLUMEN1" localSheetId="8">#REF!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[24]Lista!$B$17:$B$37</definedName>
    <definedName name="yipitin" localSheetId="2">[1]DATOS!#REF!</definedName>
    <definedName name="yipitin" localSheetId="9">[1]DATOS!#REF!</definedName>
    <definedName name="yipitin" localSheetId="8">[1]DATOS!#REF!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8">[1]DATOS!#REF!</definedName>
    <definedName name="Yipo" localSheetId="7">[1]DATOS!#REF!</definedName>
    <definedName name="Yipo">[1]DATOS!#REF!</definedName>
  </definedNames>
  <calcPr calcId="181029"/>
</workbook>
</file>

<file path=xl/calcChain.xml><?xml version="1.0" encoding="utf-8"?>
<calcChain xmlns="http://schemas.openxmlformats.org/spreadsheetml/2006/main">
  <c r="H14" i="1128" l="1"/>
  <c r="I15" i="1128"/>
  <c r="K15" i="1128" s="1"/>
  <c r="K134" i="1128" s="1"/>
  <c r="K138" i="1128" s="1"/>
  <c r="I16" i="1128"/>
  <c r="K16" i="1128" s="1"/>
  <c r="I17" i="1128"/>
  <c r="K17" i="1128"/>
  <c r="I18" i="1128"/>
  <c r="K18" i="1128"/>
  <c r="I19" i="1128"/>
  <c r="K19" i="1128"/>
  <c r="I20" i="1128"/>
  <c r="K20" i="1128"/>
  <c r="I21" i="1128"/>
  <c r="K21" i="1128"/>
  <c r="I22" i="1128"/>
  <c r="K22" i="1128"/>
  <c r="I23" i="1128"/>
  <c r="K23" i="1128"/>
  <c r="I24" i="1128"/>
  <c r="K24" i="1128"/>
  <c r="I25" i="1128"/>
  <c r="K25" i="1128"/>
  <c r="I26" i="1128"/>
  <c r="K26" i="1128"/>
  <c r="I27" i="1128"/>
  <c r="K27" i="1128"/>
  <c r="I28" i="1128"/>
  <c r="K28" i="1128"/>
  <c r="I29" i="1128"/>
  <c r="K29" i="1128"/>
  <c r="I30" i="1128"/>
  <c r="K30" i="1128"/>
  <c r="I31" i="1128"/>
  <c r="K31" i="1128"/>
  <c r="I32" i="1128"/>
  <c r="K32" i="1128"/>
  <c r="I33" i="1128"/>
  <c r="K33" i="1128"/>
  <c r="I34" i="1128"/>
  <c r="K34" i="1128"/>
  <c r="I35" i="1128"/>
  <c r="K35" i="1128"/>
  <c r="I36" i="1128"/>
  <c r="K36" i="1128"/>
  <c r="I37" i="1128"/>
  <c r="K37" i="1128"/>
  <c r="I38" i="1128"/>
  <c r="K38" i="1128"/>
  <c r="I39" i="1128"/>
  <c r="K39" i="1128"/>
  <c r="I40" i="1128"/>
  <c r="K40" i="1128"/>
  <c r="I41" i="1128"/>
  <c r="K41" i="1128"/>
  <c r="I42" i="1128"/>
  <c r="K42" i="1128"/>
  <c r="I43" i="1128"/>
  <c r="K43" i="1128"/>
  <c r="I44" i="1128"/>
  <c r="K44" i="1128"/>
  <c r="I45" i="1128"/>
  <c r="K45" i="1128"/>
  <c r="I46" i="1128"/>
  <c r="K46" i="1128"/>
  <c r="I47" i="1128"/>
  <c r="K47" i="1128"/>
  <c r="I48" i="1128"/>
  <c r="K48" i="1128"/>
  <c r="I49" i="1128"/>
  <c r="K49" i="1128"/>
  <c r="I50" i="1128"/>
  <c r="K50" i="1128"/>
  <c r="I51" i="1128"/>
  <c r="K51" i="1128"/>
  <c r="I52" i="1128"/>
  <c r="K52" i="1128"/>
  <c r="I53" i="1128"/>
  <c r="K53" i="1128"/>
  <c r="I54" i="1128"/>
  <c r="K54" i="1128"/>
  <c r="I55" i="1128"/>
  <c r="K55" i="1128"/>
  <c r="I56" i="1128"/>
  <c r="K56" i="1128"/>
  <c r="I57" i="1128"/>
  <c r="K57" i="1128"/>
  <c r="I58" i="1128"/>
  <c r="K58" i="1128"/>
  <c r="I59" i="1128"/>
  <c r="K59" i="1128"/>
  <c r="I60" i="1128"/>
  <c r="K60" i="1128"/>
  <c r="I61" i="1128"/>
  <c r="K61" i="1128"/>
  <c r="I62" i="1128"/>
  <c r="K62" i="1128"/>
  <c r="I63" i="1128"/>
  <c r="K63" i="1128"/>
  <c r="I64" i="1128"/>
  <c r="K64" i="1128"/>
  <c r="I65" i="1128"/>
  <c r="K65" i="1128"/>
  <c r="I66" i="1128"/>
  <c r="K66" i="1128"/>
  <c r="I67" i="1128"/>
  <c r="K67" i="1128"/>
  <c r="I68" i="1128"/>
  <c r="K68" i="1128"/>
  <c r="I69" i="1128"/>
  <c r="K69" i="1128"/>
  <c r="I70" i="1128"/>
  <c r="K70" i="1128"/>
  <c r="I71" i="1128"/>
  <c r="K71" i="1128"/>
  <c r="I72" i="1128"/>
  <c r="K72" i="1128"/>
  <c r="I73" i="1128"/>
  <c r="K73" i="1128"/>
  <c r="I74" i="1128"/>
  <c r="K74" i="1128"/>
  <c r="I75" i="1128"/>
  <c r="K75" i="1128"/>
  <c r="I76" i="1128"/>
  <c r="K76" i="1128"/>
  <c r="I77" i="1128"/>
  <c r="K77" i="1128"/>
  <c r="I78" i="1128"/>
  <c r="K78" i="1128"/>
  <c r="I79" i="1128"/>
  <c r="K79" i="1128"/>
  <c r="I80" i="1128"/>
  <c r="K80" i="1128"/>
  <c r="I81" i="1128"/>
  <c r="K81" i="1128"/>
  <c r="I82" i="1128"/>
  <c r="K82" i="1128"/>
  <c r="I83" i="1128"/>
  <c r="K83" i="1128"/>
  <c r="I84" i="1128"/>
  <c r="K84" i="1128"/>
  <c r="I85" i="1128"/>
  <c r="K85" i="1128"/>
  <c r="I86" i="1128"/>
  <c r="K86" i="1128"/>
  <c r="I87" i="1128"/>
  <c r="K87" i="1128"/>
  <c r="I88" i="1128"/>
  <c r="K88" i="1128"/>
  <c r="I89" i="1128"/>
  <c r="K89" i="1128"/>
  <c r="I90" i="1128"/>
  <c r="K90" i="1128"/>
  <c r="I91" i="1128"/>
  <c r="K91" i="1128"/>
  <c r="I92" i="1128"/>
  <c r="K92" i="1128"/>
  <c r="I93" i="1128"/>
  <c r="K93" i="1128"/>
  <c r="I94" i="1128"/>
  <c r="K94" i="1128"/>
  <c r="I95" i="1128"/>
  <c r="K95" i="1128"/>
  <c r="I96" i="1128"/>
  <c r="K96" i="1128"/>
  <c r="I97" i="1128"/>
  <c r="K97" i="1128"/>
  <c r="I98" i="1128"/>
  <c r="K98" i="1128"/>
  <c r="I99" i="1128"/>
  <c r="K99" i="1128"/>
  <c r="I100" i="1128"/>
  <c r="K100" i="1128"/>
  <c r="I101" i="1128"/>
  <c r="K101" i="1128"/>
  <c r="I102" i="1128"/>
  <c r="K102" i="1128"/>
  <c r="I103" i="1128"/>
  <c r="K103" i="1128"/>
  <c r="I104" i="1128"/>
  <c r="K104" i="1128"/>
  <c r="I105" i="1128"/>
  <c r="K105" i="1128"/>
  <c r="I106" i="1128"/>
  <c r="K106" i="1128"/>
  <c r="I107" i="1128"/>
  <c r="K107" i="1128"/>
  <c r="I108" i="1128"/>
  <c r="K108" i="1128"/>
  <c r="I109" i="1128"/>
  <c r="K109" i="1128"/>
  <c r="I110" i="1128"/>
  <c r="K110" i="1128"/>
  <c r="I111" i="1128"/>
  <c r="K111" i="1128"/>
  <c r="I112" i="1128"/>
  <c r="K112" i="1128"/>
  <c r="I113" i="1128"/>
  <c r="K113" i="1128"/>
  <c r="I114" i="1128"/>
  <c r="K114" i="1128"/>
  <c r="I115" i="1128"/>
  <c r="K115" i="1128"/>
  <c r="I116" i="1128"/>
  <c r="K116" i="1128"/>
  <c r="I117" i="1128"/>
  <c r="K117" i="1128"/>
  <c r="I118" i="1128"/>
  <c r="K118" i="1128"/>
  <c r="I119" i="1128"/>
  <c r="K119" i="1128"/>
  <c r="I120" i="1128"/>
  <c r="K120" i="1128"/>
  <c r="I121" i="1128"/>
  <c r="K121" i="1128"/>
  <c r="I122" i="1128"/>
  <c r="K122" i="1128"/>
  <c r="I123" i="1128"/>
  <c r="K123" i="1128"/>
  <c r="I124" i="1128"/>
  <c r="K124" i="1128"/>
  <c r="I125" i="1128"/>
  <c r="K125" i="1128"/>
  <c r="I126" i="1128"/>
  <c r="K126" i="1128"/>
  <c r="E134" i="1128"/>
  <c r="I135" i="1128"/>
  <c r="K135" i="1128"/>
  <c r="I136" i="1128"/>
  <c r="E138" i="1128"/>
  <c r="I143" i="1128"/>
  <c r="K143" i="1128" s="1"/>
  <c r="I144" i="1128"/>
  <c r="K144" i="1128" s="1"/>
  <c r="I145" i="1128"/>
  <c r="K145" i="1128" s="1"/>
  <c r="I146" i="1128"/>
  <c r="K146" i="1128" s="1"/>
  <c r="I147" i="1128"/>
  <c r="K147" i="1128" s="1"/>
  <c r="I148" i="1128"/>
  <c r="K148" i="1128" s="1"/>
  <c r="I149" i="1128"/>
  <c r="K149" i="1128" s="1"/>
  <c r="I150" i="1128"/>
  <c r="K150" i="1128" s="1"/>
  <c r="I151" i="1128"/>
  <c r="K151" i="1128" s="1"/>
  <c r="I152" i="1128"/>
  <c r="K152" i="1128" s="1"/>
  <c r="I153" i="1128"/>
  <c r="K153" i="1128" s="1"/>
  <c r="I154" i="1128"/>
  <c r="K154" i="1128" s="1"/>
  <c r="I155" i="1128"/>
  <c r="K155" i="1128" s="1"/>
  <c r="I156" i="1128"/>
  <c r="K156" i="1128" s="1"/>
  <c r="I157" i="1128"/>
  <c r="K157" i="1128" s="1"/>
  <c r="I158" i="1128"/>
  <c r="K158" i="1128" s="1"/>
  <c r="I159" i="1128"/>
  <c r="K159" i="1128" s="1"/>
  <c r="E160" i="1128"/>
  <c r="I160" i="1128"/>
  <c r="K160" i="1128"/>
  <c r="I161" i="1128"/>
  <c r="K161" i="1128"/>
  <c r="I162" i="1128"/>
  <c r="K162" i="1128"/>
  <c r="I163" i="1128"/>
  <c r="K163" i="1128"/>
  <c r="I164" i="1128"/>
  <c r="K164" i="1128"/>
  <c r="I165" i="1128"/>
  <c r="K165" i="1128"/>
  <c r="I166" i="1128"/>
  <c r="K166" i="1128"/>
  <c r="I167" i="1128"/>
  <c r="K167" i="1128"/>
  <c r="I168" i="1128"/>
  <c r="K168" i="1128"/>
  <c r="I169" i="1128"/>
  <c r="K169" i="1128"/>
  <c r="I170" i="1128"/>
  <c r="K170" i="1128"/>
  <c r="I171" i="1128"/>
  <c r="K171" i="1128"/>
  <c r="I172" i="1128"/>
  <c r="K172" i="1128"/>
  <c r="I173" i="1128"/>
  <c r="K173" i="1128"/>
  <c r="I174" i="1128"/>
  <c r="K174" i="1128"/>
  <c r="I175" i="1128"/>
  <c r="K175" i="1128"/>
  <c r="I176" i="1128"/>
  <c r="K176" i="1128"/>
  <c r="I178" i="1128"/>
  <c r="K178" i="1128"/>
  <c r="I179" i="1128"/>
  <c r="K179" i="1128"/>
  <c r="I193" i="1128"/>
  <c r="K193" i="1128"/>
  <c r="I194" i="1128"/>
  <c r="K194" i="1128"/>
  <c r="I195" i="1128"/>
  <c r="K195" i="1128"/>
  <c r="I196" i="1128"/>
  <c r="K196" i="1128"/>
  <c r="I197" i="1128"/>
  <c r="K197" i="1128"/>
  <c r="I198" i="1128"/>
  <c r="K198" i="1128"/>
  <c r="I199" i="1128"/>
  <c r="K199" i="1128"/>
  <c r="I200" i="1128"/>
  <c r="K200" i="1128"/>
  <c r="E201" i="1128"/>
  <c r="K201" i="1128" s="1"/>
  <c r="I201" i="1128"/>
  <c r="I202" i="1128"/>
  <c r="K202" i="1128" s="1"/>
  <c r="I203" i="1128"/>
  <c r="K203" i="1128" s="1"/>
  <c r="I204" i="1128"/>
  <c r="K204" i="1128" s="1"/>
  <c r="I205" i="1128"/>
  <c r="K205" i="1128" s="1"/>
  <c r="I213" i="1128"/>
  <c r="K213" i="1128" s="1"/>
  <c r="I214" i="1128"/>
  <c r="K214" i="1128" s="1"/>
  <c r="I215" i="1128"/>
  <c r="K215" i="1128" s="1"/>
  <c r="I221" i="1128"/>
  <c r="K221" i="1128" s="1"/>
  <c r="I222" i="1128"/>
  <c r="K222" i="1128" s="1"/>
  <c r="I223" i="1128"/>
  <c r="K223" i="1128" s="1"/>
  <c r="I224" i="1128"/>
  <c r="K224" i="1128" s="1"/>
  <c r="I225" i="1128"/>
  <c r="K225" i="1128" s="1"/>
  <c r="I226" i="1128"/>
  <c r="K226" i="1128" s="1"/>
  <c r="I227" i="1128"/>
  <c r="K227" i="1128" s="1"/>
  <c r="I228" i="1128"/>
  <c r="K228" i="1128" s="1"/>
  <c r="I229" i="1128"/>
  <c r="K229" i="1128" s="1"/>
  <c r="I230" i="1128"/>
  <c r="K230" i="1128" s="1"/>
  <c r="I231" i="1128"/>
  <c r="K231" i="1128" s="1"/>
  <c r="I245" i="1128"/>
  <c r="K245" i="1128" s="1"/>
  <c r="I246" i="1128"/>
  <c r="K246" i="1128" s="1"/>
  <c r="I247" i="1128"/>
  <c r="K247" i="1128" s="1"/>
  <c r="I248" i="1128"/>
  <c r="K248" i="1128" s="1"/>
  <c r="I249" i="1128"/>
  <c r="K249" i="1128" s="1"/>
  <c r="I250" i="1128"/>
  <c r="K250" i="1128" s="1"/>
  <c r="I251" i="1128"/>
  <c r="K251" i="1128" s="1"/>
  <c r="I252" i="1128"/>
  <c r="K252" i="1128" s="1"/>
  <c r="E253" i="1128"/>
  <c r="K253" i="1128" s="1"/>
  <c r="I253" i="1128"/>
  <c r="I254" i="1128"/>
  <c r="K254" i="1128"/>
  <c r="H255" i="1128"/>
  <c r="I255" i="1128"/>
  <c r="K255" i="1128" s="1"/>
  <c r="I256" i="1128"/>
  <c r="K256" i="1128" s="1"/>
  <c r="I257" i="1128"/>
  <c r="K257" i="1128" s="1"/>
  <c r="I258" i="1128"/>
  <c r="K258" i="1128" s="1"/>
  <c r="I259" i="1128"/>
  <c r="K259" i="1128" s="1"/>
  <c r="I260" i="1128"/>
  <c r="K260" i="1128" s="1"/>
  <c r="I261" i="1128"/>
  <c r="K261" i="1128" s="1"/>
  <c r="I262" i="1128"/>
  <c r="K262" i="1128" s="1"/>
  <c r="I263" i="1128"/>
  <c r="K263" i="1128" s="1"/>
  <c r="E264" i="1128"/>
  <c r="K264" i="1128" s="1"/>
  <c r="I264" i="1128"/>
  <c r="I271" i="1128"/>
  <c r="K271" i="1128"/>
  <c r="P276" i="1128"/>
  <c r="Q276" i="1128"/>
  <c r="R276" i="1128"/>
  <c r="I277" i="1128"/>
  <c r="K277" i="1128"/>
  <c r="N277" i="1128"/>
  <c r="I278" i="1128"/>
  <c r="K278" i="1128" s="1"/>
  <c r="P278" i="1128"/>
  <c r="I279" i="1128"/>
  <c r="K279" i="1128"/>
  <c r="I280" i="1128"/>
  <c r="K280" i="1128"/>
  <c r="I281" i="1128"/>
  <c r="K281" i="1128" s="1"/>
  <c r="I282" i="1128"/>
  <c r="K282" i="1128"/>
  <c r="I283" i="1128"/>
  <c r="K283" i="1128"/>
  <c r="I284" i="1128"/>
  <c r="K284" i="1128"/>
  <c r="I285" i="1128"/>
  <c r="K285" i="1128" s="1"/>
  <c r="I286" i="1128"/>
  <c r="K286" i="1128"/>
  <c r="I287" i="1128"/>
  <c r="K287" i="1128"/>
  <c r="I288" i="1128"/>
  <c r="K288" i="1128"/>
  <c r="I289" i="1128"/>
  <c r="K289" i="1128" s="1"/>
  <c r="I290" i="1128"/>
  <c r="K290" i="1128"/>
  <c r="I291" i="1128"/>
  <c r="K291" i="1128"/>
  <c r="I292" i="1128"/>
  <c r="K292" i="1128"/>
  <c r="I293" i="1128"/>
  <c r="K293" i="1128" s="1"/>
  <c r="I294" i="1128"/>
  <c r="K294" i="1128"/>
  <c r="I295" i="1128"/>
  <c r="K295" i="1128"/>
  <c r="I296" i="1128"/>
  <c r="K296" i="1128"/>
  <c r="I297" i="1128"/>
  <c r="K297" i="1128" s="1"/>
  <c r="I298" i="1128"/>
  <c r="K298" i="1128"/>
  <c r="I299" i="1128"/>
  <c r="K299" i="1128"/>
  <c r="I300" i="1128"/>
  <c r="K300" i="1128"/>
  <c r="I301" i="1128"/>
  <c r="K301" i="1128" s="1"/>
  <c r="I302" i="1128"/>
  <c r="K302" i="1128"/>
  <c r="I303" i="1128"/>
  <c r="K303" i="1128"/>
  <c r="I304" i="1128"/>
  <c r="K304" i="1128"/>
  <c r="I305" i="1128"/>
  <c r="K305" i="1128" s="1"/>
  <c r="I306" i="1128"/>
  <c r="K306" i="1128"/>
  <c r="I307" i="1128"/>
  <c r="K307" i="1128"/>
  <c r="E308" i="1128"/>
  <c r="I308" i="1128"/>
  <c r="K308" i="1128"/>
  <c r="I309" i="1128"/>
  <c r="K309" i="1128"/>
  <c r="I310" i="1128"/>
  <c r="K310" i="1128" s="1"/>
  <c r="I311" i="1128"/>
  <c r="K311" i="1128"/>
  <c r="I312" i="1128"/>
  <c r="K312" i="1128"/>
  <c r="I313" i="1128"/>
  <c r="K313" i="1128"/>
  <c r="I314" i="1128"/>
  <c r="K314" i="1128" s="1"/>
  <c r="I315" i="1128"/>
  <c r="K315" i="1128"/>
  <c r="I316" i="1128"/>
  <c r="K316" i="1128"/>
  <c r="I317" i="1128"/>
  <c r="K317" i="1128"/>
  <c r="I318" i="1128"/>
  <c r="K318" i="1128" s="1"/>
  <c r="E319" i="1128"/>
  <c r="K319" i="1128" s="1"/>
  <c r="I319" i="1128"/>
  <c r="I320" i="1128"/>
  <c r="E321" i="1128"/>
  <c r="K321" i="1128" s="1"/>
  <c r="I321" i="1128"/>
  <c r="I322" i="1128"/>
  <c r="K322" i="1128"/>
  <c r="I323" i="1128"/>
  <c r="K323" i="1128"/>
  <c r="E324" i="1128"/>
  <c r="I324" i="1128"/>
  <c r="K324" i="1128"/>
  <c r="I325" i="1128"/>
  <c r="K325" i="1128"/>
  <c r="H335" i="1128"/>
  <c r="N335" i="1128"/>
  <c r="I338" i="1128"/>
  <c r="K338" i="1128"/>
  <c r="I339" i="1128"/>
  <c r="I340" i="1128"/>
  <c r="K340" i="1128"/>
  <c r="I341" i="1128"/>
  <c r="K341" i="1128"/>
  <c r="K345" i="1128" s="1"/>
  <c r="L345" i="1128" s="1"/>
  <c r="I342" i="1128"/>
  <c r="E342" i="1128" s="1"/>
  <c r="I343" i="1128"/>
  <c r="K343" i="1128"/>
  <c r="H345" i="1128"/>
  <c r="H346" i="1128"/>
  <c r="I350" i="1128"/>
  <c r="K350" i="1128"/>
  <c r="I360" i="1128"/>
  <c r="K360" i="1128"/>
  <c r="E361" i="1128"/>
  <c r="I361" i="1128"/>
  <c r="K361" i="1128"/>
  <c r="I362" i="1128"/>
  <c r="K362" i="1128" s="1"/>
  <c r="I363" i="1128"/>
  <c r="K363" i="1128"/>
  <c r="I364" i="1128"/>
  <c r="K364" i="1128" s="1"/>
  <c r="I365" i="1128"/>
  <c r="K365" i="1128"/>
  <c r="E366" i="1128"/>
  <c r="E399" i="1128" s="1"/>
  <c r="I366" i="1128"/>
  <c r="I367" i="1128"/>
  <c r="K367" i="1128"/>
  <c r="I368" i="1128"/>
  <c r="K368" i="1128"/>
  <c r="I369" i="1128"/>
  <c r="K369" i="1128"/>
  <c r="I370" i="1128"/>
  <c r="K370" i="1128"/>
  <c r="I371" i="1128"/>
  <c r="K371" i="1128"/>
  <c r="I372" i="1128"/>
  <c r="K372" i="1128"/>
  <c r="I373" i="1128"/>
  <c r="K373" i="1128"/>
  <c r="I374" i="1128"/>
  <c r="K374" i="1128"/>
  <c r="I375" i="1128"/>
  <c r="K375" i="1128"/>
  <c r="I376" i="1128"/>
  <c r="K376" i="1128"/>
  <c r="I377" i="1128"/>
  <c r="K377" i="1128"/>
  <c r="I378" i="1128"/>
  <c r="K378" i="1128"/>
  <c r="I379" i="1128"/>
  <c r="K379" i="1128"/>
  <c r="I380" i="1128"/>
  <c r="I381" i="1128"/>
  <c r="I382" i="1128"/>
  <c r="K382" i="1128"/>
  <c r="I385" i="1128"/>
  <c r="K385" i="1128"/>
  <c r="I386" i="1128"/>
  <c r="K386" i="1128"/>
  <c r="I387" i="1128"/>
  <c r="K387" i="1128"/>
  <c r="I388" i="1128"/>
  <c r="K388" i="1128"/>
  <c r="H399" i="1128"/>
  <c r="H411" i="1128" s="1"/>
  <c r="I404" i="1128"/>
  <c r="K404" i="1128"/>
  <c r="I405" i="1128"/>
  <c r="K405" i="1128"/>
  <c r="I406" i="1128"/>
  <c r="K406" i="1128"/>
  <c r="I407" i="1128"/>
  <c r="K407" i="1128"/>
  <c r="Q54" i="1126"/>
  <c r="Q53" i="1126"/>
  <c r="Q52" i="1126"/>
  <c r="P52" i="1126"/>
  <c r="O52" i="1126"/>
  <c r="N52" i="1126"/>
  <c r="M52" i="1126"/>
  <c r="Q51" i="1126"/>
  <c r="P51" i="1126"/>
  <c r="Q50" i="1126"/>
  <c r="Q49" i="1126"/>
  <c r="P49" i="1126"/>
  <c r="O49" i="1126"/>
  <c r="Q48" i="1126"/>
  <c r="Q47" i="1126"/>
  <c r="Q46" i="1126"/>
  <c r="P46" i="1126"/>
  <c r="O46" i="1126"/>
  <c r="N46" i="1126"/>
  <c r="Q45" i="1126"/>
  <c r="Q44" i="1126"/>
  <c r="Q43" i="1126"/>
  <c r="O43" i="1126"/>
  <c r="Q42" i="1126"/>
  <c r="G42" i="1126"/>
  <c r="F42" i="1126"/>
  <c r="E42" i="1126"/>
  <c r="D42" i="1126"/>
  <c r="Q41" i="1126"/>
  <c r="F41" i="1126"/>
  <c r="E41" i="1126"/>
  <c r="D41" i="1126"/>
  <c r="Q40" i="1126"/>
  <c r="O40" i="1126"/>
  <c r="G40" i="1126"/>
  <c r="Q39" i="1126"/>
  <c r="G39" i="1126"/>
  <c r="F39" i="1126"/>
  <c r="E39" i="1126"/>
  <c r="D39" i="1126"/>
  <c r="Q38" i="1126"/>
  <c r="G38" i="1126"/>
  <c r="F38" i="1126"/>
  <c r="E38" i="1126"/>
  <c r="D38" i="1126"/>
  <c r="Q37" i="1126"/>
  <c r="O37" i="1126"/>
  <c r="N37" i="1126"/>
  <c r="G37" i="1126"/>
  <c r="Q36" i="1126"/>
  <c r="G36" i="1126"/>
  <c r="F36" i="1126"/>
  <c r="E36" i="1126"/>
  <c r="D36" i="1126"/>
  <c r="Q35" i="1126"/>
  <c r="G35" i="1126"/>
  <c r="F35" i="1126"/>
  <c r="E35" i="1126"/>
  <c r="D35" i="1126"/>
  <c r="Q34" i="1126"/>
  <c r="O34" i="1126"/>
  <c r="G34" i="1126"/>
  <c r="Q33" i="1126"/>
  <c r="O33" i="1126"/>
  <c r="G33" i="1126"/>
  <c r="F33" i="1126"/>
  <c r="E33" i="1126"/>
  <c r="D33" i="1126"/>
  <c r="Q32" i="1126"/>
  <c r="O32" i="1126"/>
  <c r="G32" i="1126"/>
  <c r="F32" i="1126"/>
  <c r="E32" i="1126"/>
  <c r="D32" i="1126"/>
  <c r="Q31" i="1126"/>
  <c r="P31" i="1126"/>
  <c r="O31" i="1126"/>
  <c r="N31" i="1126"/>
  <c r="M31" i="1126"/>
  <c r="G31" i="1126"/>
  <c r="Q30" i="1126"/>
  <c r="O30" i="1126"/>
  <c r="N30" i="1126"/>
  <c r="M30" i="1126"/>
  <c r="G30" i="1126"/>
  <c r="F30" i="1126"/>
  <c r="E30" i="1126"/>
  <c r="Q29" i="1126"/>
  <c r="O29" i="1126"/>
  <c r="N29" i="1126"/>
  <c r="G29" i="1126"/>
  <c r="F29" i="1126"/>
  <c r="E29" i="1126"/>
  <c r="D29" i="1126"/>
  <c r="P28" i="1126"/>
  <c r="O28" i="1126"/>
  <c r="N28" i="1126"/>
  <c r="M28" i="1126"/>
  <c r="Q28" i="1126"/>
  <c r="G28" i="1126"/>
  <c r="Q27" i="1126"/>
  <c r="G27" i="1126"/>
  <c r="F27" i="1126"/>
  <c r="E27" i="1126"/>
  <c r="D27" i="1126"/>
  <c r="Q26" i="1126"/>
  <c r="G26" i="1126"/>
  <c r="F26" i="1126"/>
  <c r="E26" i="1126"/>
  <c r="D26" i="1126"/>
  <c r="P25" i="1126"/>
  <c r="O25" i="1126"/>
  <c r="N25" i="1126"/>
  <c r="M25" i="1126"/>
  <c r="Q25" i="1126"/>
  <c r="G25" i="1126"/>
  <c r="Q24" i="1126"/>
  <c r="G24" i="1126"/>
  <c r="F24" i="1126"/>
  <c r="E24" i="1126"/>
  <c r="D24" i="1126"/>
  <c r="Q23" i="1126"/>
  <c r="G23" i="1126"/>
  <c r="F23" i="1126"/>
  <c r="E23" i="1126"/>
  <c r="D23" i="1126"/>
  <c r="Q22" i="1126"/>
  <c r="P22" i="1126"/>
  <c r="O22" i="1126"/>
  <c r="N22" i="1126"/>
  <c r="M22" i="1126"/>
  <c r="G22" i="1126"/>
  <c r="Q21" i="1126"/>
  <c r="P21" i="1126"/>
  <c r="O21" i="1126"/>
  <c r="N21" i="1126"/>
  <c r="M21" i="1126"/>
  <c r="G21" i="1126"/>
  <c r="F21" i="1126"/>
  <c r="E21" i="1126"/>
  <c r="D21" i="1126"/>
  <c r="P20" i="1126"/>
  <c r="O20" i="1126"/>
  <c r="N20" i="1126"/>
  <c r="Q20" i="1126"/>
  <c r="G20" i="1126"/>
  <c r="F20" i="1126"/>
  <c r="E20" i="1126"/>
  <c r="D20" i="1126"/>
  <c r="Q19" i="1126"/>
  <c r="P19" i="1126"/>
  <c r="O19" i="1126"/>
  <c r="N19" i="1126"/>
  <c r="M19" i="1126"/>
  <c r="G19" i="1126"/>
  <c r="Q18" i="1126"/>
  <c r="G18" i="1126"/>
  <c r="F18" i="1126"/>
  <c r="E18" i="1126"/>
  <c r="D18" i="1126"/>
  <c r="Q17" i="1126"/>
  <c r="G17" i="1126"/>
  <c r="F17" i="1126"/>
  <c r="E17" i="1126"/>
  <c r="D17" i="1126"/>
  <c r="Q16" i="1126"/>
  <c r="P16" i="1126"/>
  <c r="O16" i="1126"/>
  <c r="N16" i="1126"/>
  <c r="M16" i="1126"/>
  <c r="G16" i="1126"/>
  <c r="Q15" i="1126"/>
  <c r="G15" i="1126"/>
  <c r="E15" i="1126"/>
  <c r="D15" i="1126"/>
  <c r="Q14" i="1126"/>
  <c r="G14" i="1126"/>
  <c r="E14" i="1126"/>
  <c r="D14" i="1126"/>
  <c r="Q13" i="1126"/>
  <c r="P13" i="1126"/>
  <c r="O13" i="1126"/>
  <c r="N13" i="1126"/>
  <c r="M13" i="1126"/>
  <c r="G13" i="1126"/>
  <c r="Q12" i="1126"/>
  <c r="P12" i="1126"/>
  <c r="N12" i="1126"/>
  <c r="G12" i="1126"/>
  <c r="F12" i="1126"/>
  <c r="E12" i="1126"/>
  <c r="D12" i="1126"/>
  <c r="Q11" i="1126"/>
  <c r="P11" i="1126"/>
  <c r="N11" i="1126"/>
  <c r="M11" i="1126"/>
  <c r="G11" i="1126"/>
  <c r="F11" i="1126"/>
  <c r="E11" i="1126"/>
  <c r="D11" i="1126"/>
  <c r="Q10" i="1126"/>
  <c r="G10" i="1126"/>
  <c r="S379" i="316"/>
  <c r="S378" i="316"/>
  <c r="S376" i="316"/>
  <c r="S377" i="316"/>
  <c r="S375" i="316"/>
  <c r="F271" i="316"/>
  <c r="J271" i="316"/>
  <c r="E150" i="316"/>
  <c r="G137" i="316"/>
  <c r="F193" i="316"/>
  <c r="J193" i="316"/>
  <c r="E250" i="316"/>
  <c r="I250" i="316"/>
  <c r="G142" i="316"/>
  <c r="J284" i="316"/>
  <c r="E274" i="316"/>
  <c r="C274" i="316"/>
  <c r="D253" i="316"/>
  <c r="B253" i="316"/>
  <c r="J235" i="316"/>
  <c r="E196" i="316"/>
  <c r="C196" i="316"/>
  <c r="D153" i="316"/>
  <c r="B153" i="316"/>
  <c r="K144" i="316"/>
  <c r="E144" i="316"/>
  <c r="G274" i="316"/>
  <c r="H142" i="316"/>
  <c r="K141" i="316"/>
  <c r="H141" i="316"/>
  <c r="G141" i="316"/>
  <c r="K140" i="316"/>
  <c r="F253" i="316"/>
  <c r="H140" i="316"/>
  <c r="K139" i="316"/>
  <c r="G238" i="316"/>
  <c r="H238" i="316"/>
  <c r="H139" i="316"/>
  <c r="G139" i="316"/>
  <c r="K138" i="316"/>
  <c r="G196" i="316"/>
  <c r="H138" i="316"/>
  <c r="K137" i="316"/>
  <c r="F153" i="316"/>
  <c r="H137" i="316"/>
  <c r="I150" i="316"/>
  <c r="G138" i="316"/>
  <c r="G140" i="316"/>
  <c r="H144" i="316"/>
  <c r="G144" i="316"/>
  <c r="E345" i="1128" l="1"/>
  <c r="E320" i="1128"/>
  <c r="N278" i="1128"/>
  <c r="N279" i="1128" s="1"/>
  <c r="N280" i="1128" s="1"/>
  <c r="N281" i="1128" s="1"/>
  <c r="N282" i="1128" s="1"/>
  <c r="N283" i="1128" s="1"/>
  <c r="N284" i="1128" s="1"/>
  <c r="N285" i="1128" s="1"/>
  <c r="N286" i="1128" s="1"/>
  <c r="N287" i="1128" s="1"/>
  <c r="N288" i="1128" s="1"/>
  <c r="N289" i="1128" s="1"/>
  <c r="N290" i="1128" s="1"/>
  <c r="N291" i="1128" s="1"/>
  <c r="N292" i="1128" s="1"/>
  <c r="N293" i="1128" s="1"/>
  <c r="N294" i="1128" s="1"/>
  <c r="N295" i="1128" s="1"/>
  <c r="N296" i="1128" s="1"/>
  <c r="N297" i="1128" s="1"/>
  <c r="N298" i="1128" s="1"/>
  <c r="N299" i="1128" s="1"/>
  <c r="N300" i="1128" s="1"/>
  <c r="N301" i="1128" s="1"/>
  <c r="N302" i="1128" s="1"/>
  <c r="N303" i="1128" s="1"/>
  <c r="N304" i="1128" s="1"/>
  <c r="N305" i="1128" s="1"/>
  <c r="N306" i="1128" s="1"/>
  <c r="N307" i="1128" s="1"/>
  <c r="N308" i="1128" s="1"/>
  <c r="N309" i="1128" s="1"/>
  <c r="N310" i="1128" s="1"/>
  <c r="N311" i="1128" s="1"/>
  <c r="N312" i="1128" s="1"/>
  <c r="N313" i="1128" s="1"/>
  <c r="N314" i="1128" s="1"/>
  <c r="N315" i="1128" s="1"/>
  <c r="N316" i="1128" s="1"/>
  <c r="N317" i="1128" s="1"/>
  <c r="N318" i="1128" s="1"/>
  <c r="N319" i="1128" s="1"/>
  <c r="K366" i="1128"/>
  <c r="K399" i="1128" s="1"/>
  <c r="L399" i="1128" s="1"/>
  <c r="K320" i="1128" l="1"/>
  <c r="E336" i="1128"/>
  <c r="E335" i="1128"/>
  <c r="E346" i="1128" s="1"/>
  <c r="Q278" i="1128" l="1"/>
  <c r="N320" i="1128"/>
  <c r="N321" i="1128" s="1"/>
  <c r="N322" i="1128" s="1"/>
  <c r="N323" i="1128" s="1"/>
  <c r="N324" i="1128" s="1"/>
  <c r="N325" i="1128" s="1"/>
  <c r="K335" i="1128"/>
  <c r="L335" i="1128" l="1"/>
  <c r="K346" i="1128"/>
  <c r="L346" i="1128" s="1"/>
  <c r="R278" i="1128"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Financiero</author>
  </authors>
  <commentList>
    <comment ref="M308" authorId="0" shapeId="0" xr:uid="{00000000-0006-0000-0000-000001000000}">
      <text>
        <r>
          <rPr>
            <b/>
            <sz val="9"/>
            <color indexed="81"/>
            <rFont val="Tahoma"/>
            <family val="2"/>
          </rPr>
          <t>Financiero:</t>
        </r>
        <r>
          <rPr>
            <sz val="9"/>
            <color indexed="81"/>
            <rFont val="Tahoma"/>
            <family val="2"/>
          </rPr>
          <t xml:space="preserve">
Valor del fondeo 5.655.984.726</t>
        </r>
      </text>
    </comment>
  </commentList>
</comments>
</file>

<file path=xl/sharedStrings.xml><?xml version="1.0" encoding="utf-8"?>
<sst xmlns="http://schemas.openxmlformats.org/spreadsheetml/2006/main" count="3480" uniqueCount="1403">
  <si>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</si>
  <si>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</si>
  <si>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</si>
  <si>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</si>
  <si>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</si>
  <si>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</si>
  <si>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</si>
  <si>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</si>
  <si>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</si>
  <si>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</si>
  <si>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</si>
  <si>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</si>
  <si>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</si>
  <si>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</si>
  <si>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</si>
  <si>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</si>
  <si>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</si>
  <si>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</si>
  <si>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</si>
  <si>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</si>
  <si>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</si>
  <si>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</si>
  <si>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</si>
  <si>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</si>
  <si>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</si>
  <si>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</si>
  <si>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</si>
  <si>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</si>
  <si>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</si>
  <si>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</si>
  <si>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</si>
  <si>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</si>
  <si>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</si>
  <si>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</si>
  <si>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</si>
  <si>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</si>
  <si>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</si>
  <si>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</si>
  <si>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</si>
  <si>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</si>
  <si>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</si>
  <si>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</si>
  <si>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</si>
  <si>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</si>
  <si>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</si>
  <si>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</si>
  <si>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</si>
  <si>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</si>
  <si>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</si>
  <si>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</si>
  <si>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</si>
  <si>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</si>
  <si>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</si>
  <si>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</si>
  <si>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</si>
  <si>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</si>
  <si>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</si>
  <si>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</si>
  <si>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</si>
  <si>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</si>
  <si>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</si>
  <si>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</si>
  <si>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</si>
  <si>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</si>
  <si>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</si>
  <si>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</si>
  <si>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</si>
  <si>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</si>
  <si>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</si>
  <si>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</si>
  <si>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</si>
  <si>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</si>
  <si>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</si>
  <si>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</si>
  <si>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</si>
  <si>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</si>
  <si>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</si>
  <si>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</si>
  <si>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</si>
  <si>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</si>
  <si>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</si>
  <si>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</si>
  <si>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</si>
  <si>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</si>
  <si>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</si>
  <si>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</si>
  <si>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</si>
  <si>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</si>
  <si>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</si>
  <si>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</si>
  <si>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</si>
  <si>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</si>
  <si>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</si>
  <si>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</si>
  <si>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</si>
  <si>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</si>
  <si>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</si>
  <si>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</si>
  <si>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</si>
  <si>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</si>
  <si>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</si>
  <si>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</si>
  <si>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</si>
  <si>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</si>
  <si>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</si>
  <si>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</si>
  <si>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</si>
  <si>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</si>
  <si>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</si>
  <si>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</si>
  <si>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</si>
  <si>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</si>
  <si>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</si>
  <si>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</si>
  <si>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</si>
  <si>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</si>
  <si>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</si>
  <si>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</si>
  <si>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</si>
  <si>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</si>
  <si>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</si>
  <si>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</si>
  <si>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</si>
  <si>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</si>
  <si>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</si>
  <si>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</si>
  <si>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</si>
  <si>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</si>
  <si>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</si>
  <si>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</si>
  <si>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</si>
  <si>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</si>
  <si>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</si>
  <si>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</si>
  <si>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</si>
  <si>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</si>
  <si>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</si>
  <si>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</si>
  <si>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</si>
  <si>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</si>
  <si>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</si>
  <si>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</si>
  <si>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</si>
  <si>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</si>
  <si>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</si>
  <si>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</si>
  <si>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</si>
  <si>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</si>
  <si>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</si>
  <si>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</si>
  <si>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</si>
  <si>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sept-2015</t>
  </si>
  <si>
    <t>octubre-2015</t>
  </si>
  <si>
    <t>noviembre-2015</t>
  </si>
  <si>
    <t>diciembre-2015</t>
  </si>
  <si>
    <t>enero-2016</t>
  </si>
  <si>
    <t>febrero-2016</t>
  </si>
  <si>
    <t>marzo-2016</t>
  </si>
  <si>
    <t>abril-2016</t>
  </si>
  <si>
    <t>mayo-2016</t>
  </si>
  <si>
    <t>junio-2016</t>
  </si>
  <si>
    <t>julio-2016</t>
  </si>
  <si>
    <t>agosto-2016</t>
  </si>
  <si>
    <t>septiembre-2016</t>
  </si>
  <si>
    <t>octubre-2016</t>
  </si>
  <si>
    <t>diciembre-2016</t>
  </si>
  <si>
    <t>enero-2017</t>
  </si>
  <si>
    <t>marzo-2017</t>
  </si>
  <si>
    <t>abril-2017</t>
  </si>
  <si>
    <t>Septiembre 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</si>
  <si>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</si>
  <si>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</si>
  <si>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</si>
  <si>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</si>
  <si>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</si>
  <si>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</si>
  <si>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</si>
  <si>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</si>
  <si>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</si>
  <si>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</si>
  <si>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</si>
  <si>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</si>
  <si>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</si>
  <si>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</si>
  <si>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</si>
  <si>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</si>
  <si>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</si>
  <si>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</si>
  <si>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AGOSTO-2017</t>
  </si>
  <si>
    <t>Giro 17</t>
  </si>
  <si>
    <t>septiembre-2017</t>
  </si>
  <si>
    <t>Giro 18</t>
  </si>
  <si>
    <t>Subcuenta Interventoría y Supervisión</t>
  </si>
  <si>
    <t>6 meses desde la Fecha de Inicio</t>
  </si>
  <si>
    <t>12 meses desde la Fecha de Inicio</t>
  </si>
  <si>
    <t>18 meses desde la Fecha de Inicio</t>
  </si>
  <si>
    <t>Abril-2017</t>
  </si>
  <si>
    <t>24 meses desde la Fecha de Inicio</t>
  </si>
  <si>
    <t>30 meses desde la Fecha de Inicio</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</si>
  <si>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</si>
  <si>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</si>
  <si>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</si>
  <si>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</si>
  <si>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</si>
  <si>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</si>
  <si>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</si>
  <si>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</si>
  <si>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</si>
  <si>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</si>
  <si>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</si>
  <si>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Aporte Enero 6-2017</t>
  </si>
  <si>
    <t>Aporte Enero 30-2017</t>
  </si>
  <si>
    <t>Aporte Julio 05-2017</t>
  </si>
  <si>
    <t>Mayo-2017</t>
  </si>
  <si>
    <t>Aporte Enero  06-2018</t>
  </si>
  <si>
    <t>diciembre de 2017</t>
  </si>
  <si>
    <t>Aporte Enero 30-2018</t>
  </si>
  <si>
    <t>cumplido</t>
  </si>
  <si>
    <t>Cuentas COMPENSACIONES AMBIENTALES</t>
  </si>
  <si>
    <t>Aporte julio 15-2017</t>
  </si>
  <si>
    <t>Aporte Agosto 15-2017</t>
  </si>
  <si>
    <t>Aporte  sept 15-2017</t>
  </si>
  <si>
    <t>Agosto-2017</t>
  </si>
  <si>
    <t>Aporte  oct 15-2017</t>
  </si>
  <si>
    <t>Septiembre-2017</t>
  </si>
  <si>
    <t>Aporte  Nov 15-2017</t>
  </si>
  <si>
    <t>octubre-2017</t>
  </si>
  <si>
    <t>Aporte  Dic 15-2017</t>
  </si>
  <si>
    <t>Noviembre-2017</t>
  </si>
  <si>
    <t>Aporte  Ene 16-2018</t>
  </si>
  <si>
    <t>diciembre-2017</t>
  </si>
  <si>
    <t>Aporte  feb 16-2018</t>
  </si>
  <si>
    <t>Enero-2018</t>
  </si>
  <si>
    <t>aporte de mar -12-2018</t>
  </si>
  <si>
    <t>febrero-2018</t>
  </si>
  <si>
    <t>aporte de abr -19-2018</t>
  </si>
  <si>
    <t>marzo-2018</t>
  </si>
  <si>
    <t>Cuentas REDES</t>
  </si>
  <si>
    <t>Aporte julio 06-2017</t>
  </si>
  <si>
    <t>SUBCUENTA PREDIOS II</t>
  </si>
  <si>
    <t>Predios OTROS SI N.3</t>
  </si>
  <si>
    <t>03/12/2017 y 11 de dic-2017</t>
  </si>
  <si>
    <t>incumplido por fecha</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</si>
  <si>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</si>
  <si>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</si>
  <si>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</si>
  <si>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</si>
  <si>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</si>
  <si>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</si>
  <si>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</si>
  <si>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</si>
  <si>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</si>
  <si>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</si>
  <si>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</si>
  <si>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</si>
  <si>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</si>
  <si>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</si>
  <si>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</si>
  <si>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</si>
  <si>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</si>
  <si>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</si>
  <si>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</si>
  <si>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</si>
  <si>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</si>
  <si>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</si>
  <si>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</si>
  <si>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</si>
  <si>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</si>
  <si>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</si>
  <si>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</si>
  <si>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</si>
  <si>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</si>
  <si>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</si>
  <si>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</si>
  <si>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</si>
  <si>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</si>
  <si>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</si>
  <si>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</si>
  <si>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</si>
  <si>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</si>
  <si>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</si>
  <si>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</si>
  <si>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</si>
  <si>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</si>
  <si>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</si>
  <si>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</si>
  <si>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</si>
  <si>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</si>
  <si>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</si>
  <si>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</si>
  <si>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</si>
  <si>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</si>
  <si>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</si>
  <si>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</si>
  <si>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</si>
  <si>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</si>
  <si>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</si>
  <si>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</si>
  <si>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</si>
  <si>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</si>
  <si>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jun-2018</t>
  </si>
  <si>
    <t>junio- 2018</t>
  </si>
  <si>
    <t>aporte de agosto -30-2018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</si>
  <si>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</si>
  <si>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</si>
  <si>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</si>
  <si>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</si>
  <si>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</si>
  <si>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</si>
  <si>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</si>
  <si>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</si>
  <si>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</si>
  <si>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</si>
  <si>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</si>
  <si>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</si>
  <si>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</si>
  <si>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</si>
  <si>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</si>
  <si>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</si>
  <si>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</si>
  <si>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</si>
  <si>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</si>
  <si>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</si>
  <si>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</si>
  <si>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</si>
  <si>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</si>
  <si>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</si>
  <si>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</si>
  <si>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</si>
  <si>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</si>
  <si>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</si>
  <si>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</si>
  <si>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</si>
  <si>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</si>
  <si>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</si>
  <si>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</si>
  <si>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</si>
  <si>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</si>
  <si>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</si>
  <si>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</si>
  <si>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</si>
  <si>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</si>
  <si>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</si>
  <si>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</si>
  <si>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</si>
  <si>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</si>
  <si>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</si>
  <si>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</si>
  <si>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</si>
  <si>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</si>
  <si>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</si>
  <si>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</si>
  <si>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</si>
  <si>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</si>
  <si>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</si>
  <si>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</si>
  <si>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</si>
  <si>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</si>
  <si>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</si>
  <si>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</si>
  <si>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</si>
  <si>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</si>
  <si>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</si>
  <si>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</si>
  <si>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</si>
  <si>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</si>
  <si>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</si>
  <si>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</si>
  <si>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</si>
  <si>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</si>
  <si>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</si>
  <si>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</si>
  <si>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</si>
  <si>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</si>
  <si>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</si>
  <si>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</si>
  <si>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</si>
  <si>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</si>
  <si>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</si>
  <si>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</si>
  <si>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</si>
  <si>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</si>
  <si>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</si>
  <si>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</si>
  <si>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</si>
  <si>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</si>
  <si>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</si>
  <si>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</si>
  <si>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</si>
  <si>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</si>
  <si>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</si>
  <si>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</si>
  <si>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</si>
  <si>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</si>
  <si>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</si>
  <si>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</si>
  <si>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</si>
  <si>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</si>
  <si>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</si>
  <si>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</si>
  <si>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</si>
  <si>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</si>
  <si>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</si>
  <si>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</si>
  <si>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</si>
  <si>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</si>
  <si>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</si>
  <si>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</si>
  <si>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</si>
  <si>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</si>
  <si>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</si>
  <si>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</si>
  <si>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</si>
  <si>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</si>
  <si>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</si>
  <si>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</si>
  <si>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</si>
  <si>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</si>
  <si>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</si>
  <si>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</si>
  <si>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</si>
  <si>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</si>
  <si>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</si>
  <si>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</si>
  <si>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</si>
  <si>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</si>
  <si>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</si>
  <si>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</si>
  <si>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</si>
  <si>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</si>
  <si>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</si>
  <si>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</si>
  <si>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</si>
  <si>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</si>
  <si>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</si>
  <si>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</si>
  <si>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</si>
  <si>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</si>
  <si>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</si>
  <si>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</si>
  <si>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</si>
  <si>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</si>
  <si>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</si>
  <si>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</si>
  <si>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</si>
  <si>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</si>
  <si>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</si>
  <si>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</si>
  <si>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</si>
  <si>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</si>
  <si>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</si>
  <si>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</si>
  <si>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</si>
  <si>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</si>
  <si>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</si>
  <si>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</si>
  <si>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</si>
  <si>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</si>
  <si>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</si>
  <si>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</si>
  <si>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</si>
  <si>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</si>
  <si>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</si>
  <si>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</si>
  <si>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</si>
  <si>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Cumplió los fondeos los esta realizando anticipadamente</t>
  </si>
  <si>
    <t>Aporte anual 2019</t>
  </si>
  <si>
    <t xml:space="preserve">El presupuesto actualizado de redes húmedas obtiene el concepto de NO objeción. </t>
  </si>
  <si>
    <t>Sep-2019</t>
  </si>
  <si>
    <t>Traslado de redes húmedas UF2.1.</t>
  </si>
  <si>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</si>
  <si>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</si>
  <si>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</si>
  <si>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</si>
  <si>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</si>
  <si>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</si>
  <si>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</si>
  <si>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</si>
  <si>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</si>
  <si>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</si>
  <si>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</si>
  <si>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</si>
  <si>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</si>
  <si>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</si>
  <si>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</si>
  <si>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</si>
  <si>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</si>
  <si>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</si>
  <si>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</si>
  <si>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</si>
  <si>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</si>
  <si>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</si>
  <si>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</si>
  <si>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</si>
  <si>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</si>
  <si>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</si>
  <si>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</si>
  <si>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</si>
  <si>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TEMAS DE CONTROL EN EL PERIODO PUENTES</t>
  </si>
  <si>
    <t>FOTO 3</t>
  </si>
  <si>
    <t>FOTO 4</t>
  </si>
  <si>
    <t>FOTO 5</t>
  </si>
  <si>
    <t>FOTO 6</t>
  </si>
  <si>
    <t>PK 9+200</t>
  </si>
  <si>
    <t>PK 17+300</t>
  </si>
  <si>
    <t>PK 18+800</t>
  </si>
  <si>
    <t>PK 24+150</t>
  </si>
  <si>
    <t>UF-1.0</t>
  </si>
  <si>
    <t>UF-2.1</t>
  </si>
  <si>
    <t>UF-3.0</t>
  </si>
  <si>
    <t>31  ENERO DE 2020</t>
  </si>
  <si>
    <t>6'0%</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</si>
  <si>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</si>
  <si>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</si>
  <si>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</si>
  <si>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</si>
  <si>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</si>
  <si>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</si>
  <si>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</si>
  <si>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</si>
  <si>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18+300</t>
  </si>
  <si>
    <t>PK 0+060</t>
  </si>
  <si>
    <t>PK 0+130</t>
  </si>
  <si>
    <t>Puente PK 1+440 UF 1-  Finalizan acabados en defensas tipo New Jerseys.</t>
  </si>
  <si>
    <t>Puente PK 0+930 UF 1. Acabados de defensas tipo New Jersey, ambos costados.</t>
  </si>
  <si>
    <t>,</t>
  </si>
  <si>
    <t>PK 5+720</t>
  </si>
  <si>
    <t>PK 18+000</t>
  </si>
  <si>
    <t>Puente PK 0+930 UF 1. Vista panorámica Puente construido.</t>
  </si>
  <si>
    <t>Puente PK 1+440 UF 1-  Vista panorámica Puente construido.</t>
  </si>
  <si>
    <t>ACTIVIDADES CRÍTICAS SEGÚN ANEXO #1 DE MAR 1 POR LA CUARENTENA DEL COVID-19</t>
  </si>
  <si>
    <t xml:space="preserve">PK 15+300 </t>
  </si>
  <si>
    <t>PK 14+900</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</si>
  <si>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</si>
  <si>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</si>
  <si>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</si>
  <si>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</si>
  <si>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</si>
  <si>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</si>
  <si>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</si>
  <si>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</si>
  <si>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</si>
  <si>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</si>
  <si>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</si>
  <si>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</si>
  <si>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SEGURIDAD VIAL</t>
  </si>
  <si>
    <t>TRABAJOS FINALIZADOS EL 29 DE MAYO DEL 2020</t>
  </si>
  <si>
    <t>Puente PK 0+160 UF 1- Defensa tipo New Jersey terminadas.</t>
  </si>
  <si>
    <t>REUNIONES/ACTIVIDADES</t>
  </si>
  <si>
    <t>PK 17+800</t>
  </si>
  <si>
    <t>Excavación / Rellenos de terraplén / Drenajes - CD</t>
  </si>
  <si>
    <t>PK 12+850</t>
  </si>
  <si>
    <t>PK 4+500</t>
  </si>
  <si>
    <t>PK 8+400</t>
  </si>
  <si>
    <t>Perfilado de talud (fallado el pasado 22 de enero) - CD</t>
  </si>
  <si>
    <t>PK 10+200</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</si>
  <si>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</si>
  <si>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</si>
  <si>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</si>
  <si>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</si>
  <si>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</si>
  <si>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</si>
  <si>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</si>
  <si>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</si>
  <si>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</si>
  <si>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</si>
  <si>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</si>
  <si>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</si>
  <si>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</si>
  <si>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</si>
  <si>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</si>
  <si>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</si>
  <si>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</si>
  <si>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</si>
  <si>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</si>
  <si>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</si>
  <si>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</si>
  <si>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</si>
  <si>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</si>
  <si>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</si>
  <si>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</si>
  <si>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</si>
  <si>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</si>
  <si>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</si>
  <si>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</si>
  <si>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</si>
  <si>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</si>
  <si>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</si>
  <si>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</si>
  <si>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</si>
  <si>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</si>
  <si>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</si>
  <si>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</si>
  <si>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</si>
  <si>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</si>
  <si>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</si>
  <si>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</si>
  <si>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</si>
  <si>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</si>
  <si>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</si>
  <si>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</si>
  <si>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</si>
  <si>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</si>
  <si>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</si>
  <si>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</si>
  <si>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</si>
  <si>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</si>
  <si>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</si>
  <si>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</si>
  <si>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</si>
  <si>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</si>
  <si>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</si>
  <si>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</si>
  <si>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</si>
  <si>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</si>
  <si>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</si>
  <si>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</si>
  <si>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</si>
  <si>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</si>
  <si>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</si>
  <si>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</si>
  <si>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</si>
  <si>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</si>
  <si>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</si>
  <si>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</si>
  <si>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</si>
  <si>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</si>
  <si>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</si>
  <si>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</si>
  <si>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</si>
  <si>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</si>
  <si>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</si>
  <si>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</si>
  <si>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</si>
  <si>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</si>
  <si>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</si>
  <si>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</si>
  <si>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</si>
  <si>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</si>
  <si>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</si>
  <si>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</si>
  <si>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</si>
  <si>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</si>
  <si>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</si>
  <si>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</si>
  <si>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</si>
  <si>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</si>
  <si>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</si>
  <si>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</si>
  <si>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</si>
  <si>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</si>
  <si>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</si>
  <si>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</si>
  <si>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</si>
  <si>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</si>
  <si>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</si>
  <si>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</si>
  <si>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</si>
  <si>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</si>
  <si>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</si>
  <si>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</si>
  <si>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</si>
  <si>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</si>
  <si>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</si>
  <si>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</si>
  <si>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</si>
  <si>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</si>
  <si>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</si>
  <si>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</si>
  <si>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</si>
  <si>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</si>
  <si>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</si>
  <si>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</si>
  <si>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</si>
  <si>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</si>
  <si>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</si>
  <si>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</si>
  <si>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</si>
  <si>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</si>
  <si>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</si>
  <si>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</si>
  <si>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</si>
  <si>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</si>
  <si>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</si>
  <si>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</si>
  <si>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</si>
  <si>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</si>
  <si>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</si>
  <si>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</si>
  <si>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</si>
  <si>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</si>
  <si>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</si>
  <si>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</si>
  <si>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</si>
  <si>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</si>
  <si>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</si>
  <si>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</si>
  <si>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</si>
  <si>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</si>
  <si>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</si>
  <si>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</si>
  <si>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</si>
  <si>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</si>
  <si>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</si>
  <si>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</si>
  <si>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</si>
  <si>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</si>
  <si>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</si>
  <si>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</si>
  <si>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</si>
  <si>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</si>
  <si>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</si>
  <si>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</si>
  <si>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</si>
  <si>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</si>
  <si>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</si>
  <si>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</si>
  <si>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ESPERA RESPUESTA DEL ESPECIALISTA  DE LA INTERVENTORÍA</t>
  </si>
  <si>
    <t>Ampliación Puente PK18+700 UF2.1 La Muñóz II. Instalación de pintura epóxica baranda vehicular. Finalizado.</t>
  </si>
  <si>
    <t>PK 16+900</t>
  </si>
  <si>
    <t>PK 31+270 CD</t>
  </si>
  <si>
    <t>PR 6+700</t>
  </si>
  <si>
    <t>Puente el Paso sobre el Rio Cauca (o puente amarillo)</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</si>
  <si>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</si>
  <si>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t>ODT # 063 + Estructura granular + Capa asfáltica + Demarcación horizontal - CD</t>
  </si>
  <si>
    <t>PK 18+400</t>
  </si>
  <si>
    <t xml:space="preserve">RAP (Recycling Asphalt Pavement) </t>
  </si>
  <si>
    <t>Drenajes + Paisajismo - Sitio Piedras Verdes</t>
  </si>
  <si>
    <t>PK 21+900</t>
  </si>
  <si>
    <t>FECHA  APROBACIÓN</t>
  </si>
  <si>
    <t>Descripción</t>
  </si>
  <si>
    <t>Ficha Social No Objetada</t>
  </si>
  <si>
    <t>Ficha Social Objetada</t>
  </si>
  <si>
    <t>No Aplica Compensación</t>
  </si>
  <si>
    <t>PK 8+080</t>
  </si>
  <si>
    <t>Mejoramiento - CI</t>
  </si>
  <si>
    <t>PK 3+400</t>
  </si>
  <si>
    <t>Lleno estructural, fallado - Nueva rehabilitación - Monitoreo, CI</t>
  </si>
  <si>
    <t>PK 13+200</t>
  </si>
  <si>
    <t>PK 16+300 CD</t>
  </si>
  <si>
    <t>ESTACIÓN O PLAYA DE PEAJES - ESTRUCTURA METALICA DE CUBIERTA</t>
  </si>
  <si>
    <t>Mejoramiento de calzada existente - CD</t>
  </si>
  <si>
    <t xml:space="preserve">PK 5+800 </t>
  </si>
  <si>
    <t>Muro # 072 - HA, Seguridad vial - CI</t>
  </si>
  <si>
    <t>Variante Sopetrán</t>
  </si>
  <si>
    <t>PK 25+900</t>
  </si>
  <si>
    <t>Box culvert # 067 + Cortes / Llenos / Curado de granulares / Mezcla asfáltica -  CD</t>
  </si>
  <si>
    <t xml:space="preserve">PK 0+850 </t>
  </si>
  <si>
    <t>PK 21+300</t>
  </si>
  <si>
    <t>Traslado de Redes Eléctricas; Alumbrado Público y de Telecomunicaciones UF1 y UF3.</t>
  </si>
  <si>
    <t>Traslado de Redes Húmedas UF1 y UF3</t>
  </si>
  <si>
    <t>Puente PK 5+240 UF 1.  Vista panorámica desde PK menores hacia mayores, acabados finales New Jersey..</t>
  </si>
  <si>
    <t>Puente PK 5+240 UF 1. Acabados defensas tipo New Jersey cara externa e interna, costado izquierdo.</t>
  </si>
  <si>
    <t>PK 31+260/680 CI (nuevo trazado)</t>
  </si>
  <si>
    <t>Aporte 2019</t>
  </si>
  <si>
    <t>Aporte 2018</t>
  </si>
  <si>
    <t>Certificacion</t>
  </si>
  <si>
    <t>Aporte adicional</t>
  </si>
  <si>
    <t>.</t>
  </si>
  <si>
    <t>Ambiental Int</t>
  </si>
  <si>
    <t>C303700071-8477-2310</t>
  </si>
  <si>
    <t>Sep-20</t>
  </si>
  <si>
    <t>Aporte de octubre 31 -2020</t>
  </si>
  <si>
    <t>Giro 40</t>
  </si>
  <si>
    <t>C303700071-8477-2308</t>
  </si>
  <si>
    <t>Cumplió aporte del mes de  Septiembre 2020</t>
  </si>
  <si>
    <t>Ago-20</t>
  </si>
  <si>
    <t>Aporte de Septiembre 30 -2020</t>
  </si>
  <si>
    <t>Giro 39</t>
  </si>
  <si>
    <t>C303700071-8477-2307</t>
  </si>
  <si>
    <t>Cumplió aporte del mes de Agosto 2020</t>
  </si>
  <si>
    <t>Jul-20</t>
  </si>
  <si>
    <t>Aporte de agosto 31 -2020</t>
  </si>
  <si>
    <t>Giro 38</t>
  </si>
  <si>
    <t>Total Establecido</t>
  </si>
  <si>
    <t>No Cumplió</t>
  </si>
  <si>
    <t>Septiembre -2020</t>
  </si>
  <si>
    <t>Aporte anual 2020</t>
  </si>
  <si>
    <t>Giro 6 Anual</t>
  </si>
  <si>
    <t>Giro 10 Semestral</t>
  </si>
  <si>
    <t>Giro 9 Semestral</t>
  </si>
  <si>
    <t>Giro 5 Anual</t>
  </si>
  <si>
    <t>Giro 8 Semestral</t>
  </si>
  <si>
    <t>Giro 4 Anual</t>
  </si>
  <si>
    <t>Giro 7 Semestral</t>
  </si>
  <si>
    <t>Giro 6 Semestral</t>
  </si>
  <si>
    <t>Giro 3 Anual</t>
  </si>
  <si>
    <t>Giro 5 Semestral</t>
  </si>
  <si>
    <t>Giro 4 Semestral</t>
  </si>
  <si>
    <t>Giro 2 Anual</t>
  </si>
  <si>
    <t>Giro 3 Semestral</t>
  </si>
  <si>
    <t>Giro 2 Semestral</t>
  </si>
  <si>
    <t>Giro 1 Semestral</t>
  </si>
  <si>
    <t>Giro 1 Anual</t>
  </si>
  <si>
    <t>Cumplió los fondeos los esta realizando anticipadamente (2 Aportes)</t>
  </si>
  <si>
    <t>sep-2020</t>
  </si>
  <si>
    <t>C303700071-8477-2311</t>
  </si>
  <si>
    <t>Sep-2020</t>
  </si>
  <si>
    <t>Interventoría y Supervisión Interes</t>
  </si>
  <si>
    <t>C303700071-8477-2313</t>
  </si>
  <si>
    <t>Septiembre-2020</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</si>
  <si>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</si>
  <si>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</si>
  <si>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</si>
  <si>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</si>
  <si>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</si>
  <si>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</si>
  <si>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</si>
  <si>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</si>
  <si>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 xml:space="preserve">PK 1+800 </t>
  </si>
  <si>
    <t>PK 0+150</t>
  </si>
  <si>
    <t>PK 0+550</t>
  </si>
  <si>
    <t>MEJORAMIENTO DE CALZADA, CI</t>
  </si>
  <si>
    <t>C303700071-8477-2312</t>
  </si>
  <si>
    <t>Cumplió aporte del mes de Octubre 2020</t>
  </si>
  <si>
    <t>Ajuste IPC Aporte de octubre 31 -2020</t>
  </si>
  <si>
    <t>Aporte anual 2020 ajuste IPC</t>
  </si>
  <si>
    <t>60 meses desde la Fecha de Inicio Ajuste IPC</t>
  </si>
  <si>
    <r>
      <rPr>
        <b/>
        <sz val="11"/>
        <rFont val="Arial"/>
        <family val="2"/>
      </rPr>
      <t xml:space="preserve">PUENTE PK23+500 UF2.1. </t>
    </r>
    <r>
      <rPr>
        <sz val="11"/>
        <rFont val="Arial"/>
        <family val="2"/>
      </rPr>
      <t xml:space="preserve">Para este Puente  ya se terminó la etapa de la construcción de la </t>
    </r>
    <r>
      <rPr>
        <u/>
        <sz val="11"/>
        <rFont val="Arial"/>
        <family val="2"/>
      </rPr>
      <t>INFRAESTRUCTURA TERMINADA</t>
    </r>
    <r>
      <rPr>
        <sz val="11"/>
        <rFont val="Arial"/>
        <family val="2"/>
      </rPr>
      <t>: Construcción de los ESTRIBOS 1 y 2. Construcción de las PILAS 1, 2 y 3.
En cuanto a la</t>
    </r>
    <r>
      <rPr>
        <u/>
        <sz val="11"/>
        <rFont val="Arial"/>
        <family val="2"/>
      </rPr>
      <t xml:space="preserve"> SUPERESTRUCTURA TERMINADA</t>
    </r>
    <r>
      <rPr>
        <sz val="1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</si>
  <si>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1, 2.1 y 4</t>
  </si>
  <si>
    <t>Acuerdo de coexistencia proyectos superpuestos Autopistas al Mar 1 - Conexión Valles de Aburra - Rio Cauca, asociado a las modificaciones de las Licencias Ambientales Resoluciones 00606 del 25-05-17 y 00639 del 02-06-17</t>
  </si>
  <si>
    <t>Acuerdo superposición INVIAS 
Modificación UF1y3
• Según concepto técnico ANLA N°03835 del 19-01-19 presentado por el grupo evaluador de la ANLA, señaló que en cumplimiento del requerimiento N1 del acta 34 del 20-04-18, el Concesionario aportó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
Modificación UF2.1 
• • 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</si>
  <si>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 xml:space="preserve">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
</t>
  </si>
  <si>
    <t>PK 10+950</t>
  </si>
  <si>
    <t>PK 17+650</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</si>
  <si>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</si>
  <si>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</si>
  <si>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</si>
  <si>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</si>
  <si>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</si>
  <si>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</si>
  <si>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</si>
  <si>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</si>
  <si>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</si>
  <si>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r>
      <rPr>
        <sz val="11"/>
        <color rgb="FFFF0000"/>
        <rFont val="Arial"/>
        <family val="2"/>
      </rPr>
      <t xml:space="preserve"> Falta instalar juntas de dilatación.</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</si>
  <si>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</si>
  <si>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</si>
  <si>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Se instala acero de refuerzo y encofrado en defensas tipo New Jersey. se funden módulos costado derecho e izquierdo de las calzadas derecha e izquierda. Se realizan acabados.</t>
    </r>
    <r>
      <rPr>
        <sz val="11"/>
        <color theme="1"/>
        <rFont val="Arial"/>
        <family val="2"/>
      </rPr>
      <t xml:space="preserve">
El avance en excavación y construcción de anillos es del 107,3%</t>
    </r>
  </si>
  <si>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</si>
  <si>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t>
    </r>
    <r>
      <rPr>
        <sz val="11"/>
        <rFont val="Arial"/>
        <family val="2"/>
      </rPr>
      <t>Vanos 1 , 2 y 3: Instalación de vigas prefabricadas sobre apoyos de neopreno, construcción de diafragmas, instalación de pre-losas, acero de refuerzo de las losas y se funden. Instalación de plataformas y acero de refuerzo voladizos izquierdo  y derecho vanos 1, 2 y 3 y se funden.</t>
    </r>
    <r>
      <rPr>
        <sz val="11"/>
        <color rgb="FFFF0000"/>
        <rFont val="Arial"/>
        <family val="2"/>
      </rPr>
      <t xml:space="preserve"> </t>
    </r>
    <r>
      <rPr>
        <sz val="11"/>
        <rFont val="Arial"/>
        <family val="2"/>
      </rPr>
      <t>Instalación acero de refuerzo y encofrado módulos de New Jersey  ambos costados. y se funden. Se realizan acabados. Falta instalación de juntas de dilatación.</t>
    </r>
    <r>
      <rPr>
        <sz val="11"/>
        <color rgb="FFFF0000"/>
        <rFont val="Arial"/>
        <family val="2"/>
      </rPr>
      <t xml:space="preserve">
</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</si>
  <si>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t>
    </r>
    <r>
      <rPr>
        <sz val="11"/>
        <rFont val="Arial"/>
        <family val="2"/>
      </rPr>
      <t>Vanos 1 y 2: Instalación de Vigas prefabricadas sobre apoyos de neopreno, construcción de Diafragmas, instalación de pre-losas y acero de refuerzo de las losas y se  funden</t>
    </r>
    <r>
      <rPr>
        <sz val="11"/>
        <color rgb="FFFF0000"/>
        <rFont val="Arial"/>
        <family val="2"/>
      </rPr>
      <t>.</t>
    </r>
    <r>
      <rPr>
        <sz val="11"/>
        <rFont val="Arial"/>
        <family val="2"/>
      </rPr>
      <t xml:space="preserve"> Instalación de plataforma y acero de refuerzo para voladizos ambos costados y se funden</t>
    </r>
    <r>
      <rPr>
        <sz val="11"/>
        <color rgb="FFFF0000"/>
        <rFont val="Arial"/>
        <family val="2"/>
      </rPr>
      <t>.</t>
    </r>
    <r>
      <rPr>
        <sz val="11"/>
        <rFont val="Arial"/>
        <family val="2"/>
      </rPr>
      <t xml:space="preserve"> Instalación acero de refuerzo New Jersey costado izquierdo y derecho y se funden; se realizan acabados. Falta instalación de juntas de dilatación.</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</si>
  <si>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</si>
  <si>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</si>
  <si>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</si>
  <si>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</si>
  <si>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</si>
  <si>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</si>
  <si>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Ampliación Puente 23 La Muñoz II UF2.1</t>
  </si>
  <si>
    <t>Ampliación Puente 24 La Guaracú II UF2.1</t>
  </si>
  <si>
    <t>Ampliación Puente 28 El Sapo UF2.1</t>
  </si>
  <si>
    <t>Ampliación Puente 27 La Guaira UF2.1</t>
  </si>
  <si>
    <t>Ampliación Puente 3 La Cola UF1</t>
  </si>
  <si>
    <t>Ampliación Puente 1  La Negra UF1</t>
  </si>
  <si>
    <t>Ampliación Puente 4  La Nuez UF1</t>
  </si>
  <si>
    <t>Ampliación Puente 5  La Causala UF1</t>
  </si>
  <si>
    <t>Ampliación Puente 11  La Roncha UF1</t>
  </si>
  <si>
    <t>Ampliación Puente 9  San Gregorio UF1</t>
  </si>
  <si>
    <t>Ampliación Puente 2  La Volcana UF1</t>
  </si>
  <si>
    <t>C303700071-8477-0055</t>
  </si>
  <si>
    <t>C303700071-8477-2294</t>
  </si>
  <si>
    <t>C303700071-8477-2287</t>
  </si>
  <si>
    <t>C303700071-8477-2286</t>
  </si>
  <si>
    <t>No hay certificación de este fondeo</t>
  </si>
  <si>
    <t>C303700071-8477-2280</t>
  </si>
  <si>
    <t>C303700071-8477-2277</t>
  </si>
  <si>
    <t>C303700071-8477-2273</t>
  </si>
  <si>
    <t>Fecha del fondeo 27 de noviembre de 2018</t>
  </si>
  <si>
    <t>C303700071-8477-2272</t>
  </si>
  <si>
    <t>Fecha del fondeo 28 de noviembre de 2018 / Esta certificación tiene el mismo numero de certificación del giro 13, pero son dos documentos diferentes.</t>
  </si>
  <si>
    <t>C303700071-8477-2270</t>
  </si>
  <si>
    <t>C303700071-8477-2268</t>
  </si>
  <si>
    <t>C303700071-8477-2265</t>
  </si>
  <si>
    <t>C303700071-8477-2264</t>
  </si>
  <si>
    <t>C303700071-8477-2261</t>
  </si>
  <si>
    <t>C303700071-8477-2260</t>
  </si>
  <si>
    <t>Fecha del fondeo 02 de mayo de 2018</t>
  </si>
  <si>
    <t>C303700071-8477-2257</t>
  </si>
  <si>
    <t>C303700071-8477-2255</t>
  </si>
  <si>
    <t>C303700071-8477-2251</t>
  </si>
  <si>
    <t>C303700071-8477-2246</t>
  </si>
  <si>
    <t>C303700071-8477-2247</t>
  </si>
  <si>
    <t>C303700071-8477-1491</t>
  </si>
  <si>
    <t>C303700071-8477-2304</t>
  </si>
  <si>
    <t>C303700071-8477-2302</t>
  </si>
  <si>
    <t>C303700071-8477-2299</t>
  </si>
  <si>
    <t>C303700071-8477-2296</t>
  </si>
  <si>
    <t>C303700071-8477-2295</t>
  </si>
  <si>
    <t>C303700071-8477-2292</t>
  </si>
  <si>
    <t>C303700071-8477-2291</t>
  </si>
  <si>
    <t>C303700071-8477-2290</t>
  </si>
  <si>
    <t>C303700071-8477-2285</t>
  </si>
  <si>
    <t>C303700071-8477-2279</t>
  </si>
  <si>
    <t>C303700071-8477-2278</t>
  </si>
  <si>
    <t>C303700071-8477-2275</t>
  </si>
  <si>
    <t>C303700071-8477-2267</t>
  </si>
  <si>
    <t>C303700071-8477-2263</t>
  </si>
  <si>
    <t>C303700071-8477-2256</t>
  </si>
  <si>
    <t>C303700071-8477-2254</t>
  </si>
  <si>
    <t>C303700071-8477-2250</t>
  </si>
  <si>
    <t>C303700071-8477-2305</t>
  </si>
  <si>
    <t>C303700071-8477-2289</t>
  </si>
  <si>
    <t>C303700071-8477-2288</t>
  </si>
  <si>
    <t>C303700071-8477-2274</t>
  </si>
  <si>
    <t>Valor del fondeo 76.344.124</t>
  </si>
  <si>
    <t>Valor del fondeo 387.419.066</t>
  </si>
  <si>
    <t>No hay certificación</t>
  </si>
  <si>
    <t>C303700071-8477-2276</t>
  </si>
  <si>
    <t>C303700071-8477-2271</t>
  </si>
  <si>
    <t>C303700071-8477-2262</t>
  </si>
  <si>
    <t>C303700071-8477-2258</t>
  </si>
  <si>
    <t>C303700071-8477-2281</t>
  </si>
  <si>
    <t>Fecha del fondeo 26 de mayo de 2020</t>
  </si>
  <si>
    <t>C303700071-8477-2298</t>
  </si>
  <si>
    <t>C303700071-8477-2297</t>
  </si>
  <si>
    <t>C303700071-8477-2293</t>
  </si>
  <si>
    <t>C303700071-8477-2284</t>
  </si>
  <si>
    <t>C303700071-8477-2269</t>
  </si>
  <si>
    <t>C303700200-8477-0401</t>
  </si>
  <si>
    <t>C303700200-8477-0399</t>
  </si>
  <si>
    <t>C303700200-8477-0361</t>
  </si>
  <si>
    <t>C303700200-8477-0336</t>
  </si>
  <si>
    <t>C303700200-8477-0309</t>
  </si>
  <si>
    <t>C303700200-8477-0273</t>
  </si>
  <si>
    <t>C303700200-8477-0262</t>
  </si>
  <si>
    <t>Fecha del aporte 18 de marzo de 2019</t>
  </si>
  <si>
    <t>C303700200-8477-0139</t>
  </si>
  <si>
    <t>C303700200-8477-0102</t>
  </si>
  <si>
    <t>C303700200-8477-0088</t>
  </si>
  <si>
    <t>C303700200-8477-1343</t>
  </si>
  <si>
    <t>C303700200-8477-1164</t>
  </si>
  <si>
    <t>C303700200-8477-1096</t>
  </si>
  <si>
    <t>C303700200-8477-1018</t>
  </si>
  <si>
    <t>C303700200-8477-0933</t>
  </si>
  <si>
    <t>C303700200-8477-0762</t>
  </si>
  <si>
    <t>C303700200-8477-0367</t>
  </si>
  <si>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 xml:space="preserve"> El concesionario deja abandonada esta obra.</t>
    </r>
    <r>
      <rPr>
        <sz val="11"/>
        <color theme="1"/>
        <rFont val="Arial"/>
        <family val="2"/>
      </rPr>
      <t xml:space="preserve">
El avance en excavación y construcción de anillos es del 69,1%</t>
    </r>
  </si>
  <si>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color theme="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color theme="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</si>
  <si>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</si>
  <si>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Modificación Licencia Ambiental Resolución 00606 del 25 de mayo de 2017 
UF1 y UF3 punto de vertimiento Q. la Culebra</t>
  </si>
  <si>
    <t>•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</si>
  <si>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</si>
  <si>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Según ajustes realizados por el concesionario se informó que no se requiere de SRRRC para la Modificación de la Licencia Ambiental  UF2.1.</t>
  </si>
  <si>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</si>
  <si>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</si>
  <si>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</si>
  <si>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</si>
  <si>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Se autorizó con Resolución Corantioquia 160HX-RES1711-6262 del 14-11-17</t>
  </si>
  <si>
    <t xml:space="preserve">Programa 1. Atención al usuario </t>
  </si>
  <si>
    <t>REGISTRO FOTOGRAFICO</t>
  </si>
  <si>
    <t xml:space="preserve">N° </t>
  </si>
  <si>
    <t>ELABORÓ</t>
  </si>
  <si>
    <t>RCM</t>
  </si>
  <si>
    <t>EAUP</t>
  </si>
  <si>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 Instalación acero de refuerzo losa aproximación lado Medellín y se funde. Se instala acero de refuerzo losa aproximación lado Santafé de Antioquia y se funde.</t>
    </r>
  </si>
  <si>
    <t xml:space="preserve">INTERCAMBIADOR VIAL o ENLACE: Muros en TA + Marco en HA # 040 Se incluyen: llenos sobre el trasdós / intradós + Drenajes + Redes ITS + traslado de redes secas y nueva torre eléctrica. </t>
  </si>
  <si>
    <t>FOTO 7</t>
  </si>
  <si>
    <t>FOTO 8</t>
  </si>
  <si>
    <t>FOTO 9</t>
  </si>
  <si>
    <t>FOTO 10</t>
  </si>
  <si>
    <r>
      <t>Puente PK 5+240 UF 1-  ESTRIBO 1.</t>
    </r>
    <r>
      <rPr>
        <b/>
        <sz val="11"/>
        <rFont val="Calibri"/>
        <family val="2"/>
        <scheme val="minor"/>
      </rPr>
      <t xml:space="preserve"> M</t>
    </r>
    <r>
      <rPr>
        <sz val="11"/>
        <rFont val="Calibri"/>
        <family val="2"/>
        <scheme val="minor"/>
      </rPr>
      <t>uro complementario de Estribo. Costado izquierdo fundido y lleno con material de base.</t>
    </r>
  </si>
  <si>
    <t>Puente PK 5+240 UF 1-  ESTRIBO 1. Muro complementario de Estribo. Costado izquierdo fundido y lleno con material de base.</t>
  </si>
  <si>
    <t>comité previa aprobacion</t>
  </si>
  <si>
    <t>C303700071-8477-2314</t>
  </si>
  <si>
    <t>Octubre-2020</t>
  </si>
  <si>
    <t>C303700200-8477-0554</t>
  </si>
  <si>
    <t>Acopio, trasiego y  procesamiento del material de descombro traído de los portales del nuevo túnel. Planta Kleemann + Lanza vigas + MSC-25</t>
  </si>
  <si>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t>
    </r>
    <r>
      <rPr>
        <sz val="11"/>
        <color rgb="FFFF0000"/>
        <rFont val="Arial"/>
        <family val="2"/>
      </rPr>
      <t xml:space="preserve"> </t>
    </r>
    <r>
      <rPr>
        <sz val="11"/>
        <rFont val="Arial"/>
        <family val="2"/>
      </rPr>
      <t>Se funde losa de aproximación Estribo 1.</t>
    </r>
    <r>
      <rPr>
        <sz val="11"/>
        <color rgb="FFFF0000"/>
        <rFont val="Arial"/>
        <family val="2"/>
      </rPr>
      <t xml:space="preserve"> </t>
    </r>
    <r>
      <rPr>
        <sz val="11"/>
        <rFont val="Arial"/>
        <family val="2"/>
      </rPr>
      <t>Instalación acero de refuerzo, encofrado y se funde muro complementario en Estribo 1 costafo izquierdo. Se realiza lleno con material granular.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Instalación acero de refuerzo y encofrado y se funden defensas tipo New Jersey, costado izquierdo y derecho. Se realizan acabados.</t>
    </r>
  </si>
  <si>
    <t>Ampliación Puente 25  El Sable UF2.1</t>
  </si>
  <si>
    <t>Intereses Aporte 41</t>
  </si>
  <si>
    <t>C303700071-8477-2315</t>
  </si>
  <si>
    <t>Cumplió aporte del mes de Diciembre 2020</t>
  </si>
  <si>
    <t>nov-20</t>
  </si>
  <si>
    <t>Aporte de Diembre 31 -2020</t>
  </si>
  <si>
    <t>Giro 42</t>
  </si>
  <si>
    <t>C303700071-8477-2316</t>
  </si>
  <si>
    <t>Cumplio con aporte de noviembre 2020 de forma retrasada, ver intereses aporte 41</t>
  </si>
  <si>
    <t>Aporte de Noviembre 30 -2020</t>
  </si>
  <si>
    <t>Giro 41</t>
  </si>
  <si>
    <t>Inactivo. Se realizo la penúltima conexión entre ODT´s tipo Box. Al tramo del box reconstruido se le construyeron sus drenajes laterales previa impermeabizacion de sus paredes (o de los paramentos enterrados) y la colocación de paneles de geodren planar (o lamidren). En su parte intermedia se termino la construcción del buzón en su zona media y queda pendiente el extendido y colocación de llenos y material seleccionado (sub base + base granular) hasta encontrar el nivel de subrasante. La zona sigue señalizada y protegida con conos maletines.</t>
  </si>
  <si>
    <t>Aportes intereses fondeo 41</t>
  </si>
  <si>
    <t>Traslado de Predios 2 a predios1</t>
  </si>
  <si>
    <t>Ajuste solicitado por Concesión Desarrollo Vial al Mar S.A.S.</t>
  </si>
  <si>
    <t>Aportes en especie</t>
  </si>
  <si>
    <t>Aporte en Especie</t>
  </si>
  <si>
    <t>Aportes Deuda Subordinada</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</si>
  <si>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t>
    </r>
    <r>
      <rPr>
        <sz val="11"/>
        <rFont val="Arial"/>
        <family val="2"/>
      </rPr>
      <t>Instalación acero de refuerzo y encofrado y se funden defensas tipo New Jersey ambos costados. Se realizan acabados.</t>
    </r>
    <r>
      <rPr>
        <sz val="11"/>
        <color rgb="FFFF0000"/>
        <rFont val="Arial"/>
        <family val="2"/>
      </rPr>
      <t xml:space="preserve"> Falta instalar juntas de dilatación.</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</si>
  <si>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Instalación plataforma y acero de refuerzo voladizos costado derecho e izquierdo vanos 1 , 2 , 3, 4 y 5 y se funden. Instalación acero de refuerzo y encofrado New Jersey  módulos costado derecho e izquierdo y se funden en vanos 1, 2, 3, 4 y 5.Se realizan acabados. Se instalan neoprenos en topes sísmicos. </t>
    </r>
    <r>
      <rPr>
        <sz val="11"/>
        <color rgb="FFFF0000"/>
        <rFont val="Arial"/>
        <family val="2"/>
      </rPr>
      <t xml:space="preserve">Falta instalar las juntas de dilatación.
</t>
    </r>
    <r>
      <rPr>
        <sz val="11"/>
        <color theme="1"/>
        <rFont val="Arial"/>
        <family val="2"/>
      </rPr>
      <t xml:space="preserve">
El avance en excavación y construcción de anillos es del 110,2%</t>
    </r>
    <r>
      <rPr>
        <u/>
        <sz val="9"/>
        <color theme="1"/>
        <rFont val="Calibri"/>
        <family val="2"/>
        <scheme val="minor"/>
      </rPr>
      <t/>
    </r>
  </si>
  <si>
    <t>NOV/2020</t>
  </si>
  <si>
    <t>Aporte 2020</t>
  </si>
  <si>
    <t>PK 5+040</t>
  </si>
  <si>
    <t xml:space="preserve">PK 5+600 </t>
  </si>
  <si>
    <t>PK 29+900</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</si>
  <si>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articulado CAT 950, bulldozer D6T, un Bobcat y algunas volquetas que lo extraen del túnel. El material es amontonado formando una gran montaña. Se adecuo una sección de la vía para el paso vehicular y poder ocupar la calzada izquierda. En el acopio se trabaja con personal PARE/SIGA y se realiza limpieza con herramienta menor y barridos con cepillo rotativo montado en Bobcat.</t>
  </si>
  <si>
    <t>C303700071-8477-2317</t>
  </si>
  <si>
    <t>Cumplió aporte del mes de Enero 2021</t>
  </si>
  <si>
    <t>Dic-20</t>
  </si>
  <si>
    <t>Aporte de Enero -2021</t>
  </si>
  <si>
    <t>Giro 43</t>
  </si>
  <si>
    <t>Inactivo. Después de realizada la imprimación de granulares, se coloco la capa intermedia asfáltica tipo MSC-25. Se utilizaron los equipos Dynapac para colocar la capa asfáltica, junto con el equipo termo calentador y aplicador de la emulsión asfáltica. El área se tiene disponible para el acopio de materiales de construcción de puentes y estacionamiento de equipos.</t>
  </si>
  <si>
    <t xml:space="preserve">PK 11+800 </t>
  </si>
  <si>
    <t xml:space="preserve">PK 16+000 </t>
  </si>
  <si>
    <t xml:space="preserve">PK 19+200  </t>
  </si>
  <si>
    <t xml:space="preserve">PK 18+200  </t>
  </si>
  <si>
    <t>Corte, perfilado de talud + demoliciones + drenajes + Lanzavigas, CI</t>
  </si>
  <si>
    <t xml:space="preserve">PK 18+400  </t>
  </si>
  <si>
    <t>PK 20+150</t>
  </si>
  <si>
    <t xml:space="preserve">PK 20+270  </t>
  </si>
  <si>
    <t xml:space="preserve">PK  19+400 </t>
  </si>
  <si>
    <t>PK 19+600</t>
  </si>
  <si>
    <t>Mejoramiento de calzada, CI</t>
  </si>
  <si>
    <t xml:space="preserve">PK 21+700 </t>
  </si>
  <si>
    <t>Excavación mecánica de montaña rocosa, CD  + Muro rígido</t>
  </si>
  <si>
    <t xml:space="preserve">PK 21+150 </t>
  </si>
  <si>
    <t xml:space="preserve">Capa asfáltica - Demarcación horizontal, CI </t>
  </si>
  <si>
    <t xml:space="preserve">PK 22+232 </t>
  </si>
  <si>
    <t>Box culvert # 099, CI</t>
  </si>
  <si>
    <t xml:space="preserve">PK 22+430/480 </t>
  </si>
  <si>
    <t xml:space="preserve">Talud rehabilitado, CI </t>
  </si>
  <si>
    <t xml:space="preserve">PK 25+050 </t>
  </si>
  <si>
    <t>Lleno y compactación 
Sector Villa del Marques / Sindelhato, CD</t>
  </si>
  <si>
    <t xml:space="preserve">PK 25+600 </t>
  </si>
  <si>
    <t>Cortes y excavaciones mecánicas + descapotes. Alargue de Box # 119 y dos ODTs # 117 y 118, CD</t>
  </si>
  <si>
    <t xml:space="preserve">PK 27+800 </t>
  </si>
  <si>
    <t>PK 28+800</t>
  </si>
  <si>
    <t>Colocación de capa asfáltica MSC-25 + Construcción canal perimetral, CD</t>
  </si>
  <si>
    <t xml:space="preserve">PK 29+900 </t>
  </si>
  <si>
    <t>PK 30+000</t>
  </si>
  <si>
    <t>Excavación mecánica, cortes y descapotes, CD</t>
  </si>
  <si>
    <t xml:space="preserve">PK 30+500 </t>
  </si>
  <si>
    <t xml:space="preserve">Reforzamiento de talud - CI </t>
  </si>
  <si>
    <t xml:space="preserve">PK 30+600 </t>
  </si>
  <si>
    <t xml:space="preserve">PK 31+200 </t>
  </si>
  <si>
    <t>Consolidación de talud + drenajes, CD</t>
  </si>
  <si>
    <t>Socavación causada por brazo del Rio Cauca y nuevo trazo del  corredor vial (para una de las calzadas).</t>
  </si>
  <si>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rFont val="Arial"/>
        <family val="2"/>
      </rPr>
      <t xml:space="preserve"> Instalación acero de refuerzo y encofrado de aletas integradas y se funden.</t>
    </r>
    <r>
      <rPr>
        <sz val="11"/>
        <color rgb="FFFF0000"/>
        <rFont val="Arial"/>
        <family val="2"/>
      </rPr>
      <t xml:space="preserve">
</t>
    </r>
    <r>
      <rPr>
        <u/>
        <sz val="11"/>
        <rFont val="Arial"/>
        <family val="2"/>
      </rPr>
      <t xml:space="preserve">SUPERESTRUCTURA
</t>
    </r>
    <r>
      <rPr>
        <sz val="11"/>
        <rFont val="Arial"/>
        <family val="2"/>
      </rPr>
      <t>Instalación  mortero de nivelación con Sika Grout sobre pedestales. Montaje del Equipo lanza-vigas.</t>
    </r>
    <r>
      <rPr>
        <sz val="11"/>
        <color rgb="FFFF0000"/>
        <rFont val="Arial"/>
        <family val="2"/>
      </rPr>
      <t xml:space="preserve">
</t>
    </r>
    <r>
      <rPr>
        <sz val="11"/>
        <rFont val="Arial"/>
        <family val="2"/>
      </rPr>
      <t>Vanos 1, 2,  3 y 4: Instalación de Vigas prefabricadas sobre apoyos de neopreno, construcción de Diafragmas, instalación de pre-losas, acero de refuerzo de la losa y se funden.</t>
    </r>
    <r>
      <rPr>
        <sz val="11"/>
        <color rgb="FFFF0000"/>
        <rFont val="Arial"/>
        <family val="2"/>
      </rPr>
      <t xml:space="preserve">
</t>
    </r>
    <r>
      <rPr>
        <sz val="11"/>
        <rFont val="Arial"/>
        <family val="2"/>
      </rPr>
      <t xml:space="preserve">Instalación plataforma , acero de refuerzo para voladizos vanos 2, 3 y 4 costado izquierdo y derecho y se funden.. Instalación acero de refuerzo y encofrado New Jersy vanos 1, 2, 3 y 4 costado izquierdo y se funden. Instalación acero de refuerzo y encofrado New Jersey  costado derecho e izquierdo y se funden. </t>
    </r>
    <r>
      <rPr>
        <sz val="11"/>
        <color rgb="FFFF0000"/>
        <rFont val="Arial"/>
        <family val="2"/>
      </rPr>
      <t>Falta instalar juntas de dilatación.</t>
    </r>
  </si>
  <si>
    <t xml:space="preserve">Inactivo. Tramo señalizado con delineadores tubulares y maletines + señalización horizontal. Se maneja como una intersección provisional  para entrar / salir al Municipio de Ebéjico. Hacia PK mayor o K 6+150 se realizo marcación para dar inicio a la perforación de pernos corrugados # 10 de L= 6 m en 3x3 y lagrimales de L= 1 m en  malla 6x6 m. (será un método de aseguramiento y consolidación de morro rocoso fracturado).  </t>
  </si>
  <si>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xml:space="preserve">. </t>
    </r>
    <r>
      <rPr>
        <sz val="11"/>
        <rFont val="Arial"/>
        <family val="2"/>
      </rPr>
      <t>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 se retira tablero y New Jersey. Se instala plataforma para voladizos, metal deck, acero de refuerzo de la losa y se funde</t>
    </r>
    <r>
      <rPr>
        <sz val="11"/>
        <color rgb="FFFF0000"/>
        <rFont val="Arial"/>
        <family val="2"/>
      </rPr>
      <t xml:space="preserve">. </t>
    </r>
    <r>
      <rPr>
        <sz val="11"/>
        <rFont val="Arial"/>
        <family val="2"/>
      </rPr>
      <t>Perforaciones e instalación de platinas 5/8", pernnos, parales IPE-220, tubo D=4" baranda vehicular ambos costados. Aplicación de base anticorrociva y pintura epóxica en baranda costado izquierdo y derecho. Se realizan perforaciones e instalación de platinas y desviadores para reforzamiento de Vigas  en Vano 1  Vigas 1 y 4,  Vano 2  Viga 8, Vano 3 Viga 12. Se instalan cables y se tensionan.
Se instala carpeta asfáltica de rodadura. Ampliación terminada.</t>
    </r>
  </si>
  <si>
    <t>Ampliación Puente 6  La Potrera UF1</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</si>
  <si>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t>
    </r>
  </si>
  <si>
    <t>C303700071-8477-0083</t>
  </si>
  <si>
    <t>Giro 11 Semestral</t>
  </si>
  <si>
    <t>C303700071-8477-2319</t>
  </si>
  <si>
    <t>Enero-2021</t>
  </si>
  <si>
    <t>C303700071-8477-2318</t>
  </si>
  <si>
    <r>
      <rPr>
        <b/>
        <sz val="11"/>
        <color theme="1"/>
        <rFont val="Arial"/>
        <family val="2"/>
      </rPr>
      <t xml:space="preserve">Licencia Ambiental </t>
    </r>
    <r>
      <rPr>
        <sz val="11"/>
        <color theme="1"/>
        <rFont val="Arial"/>
        <family val="2"/>
      </rPr>
      <t xml:space="preserve">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r>
      <rPr>
        <sz val="12"/>
        <rFont val="Arial"/>
        <family val="2"/>
      </rPr>
      <t/>
    </r>
  </si>
  <si>
    <t>Corte y fracturación de montaña rocosa - CI</t>
  </si>
  <si>
    <t xml:space="preserve">RAP (Recycling Aspalto Pavement) </t>
  </si>
  <si>
    <t xml:space="preserve"> Protección de talud contra caídas de rocas + alargue de Box (# 085), CI / CD</t>
  </si>
  <si>
    <t>3. ESTADO DE AVANCE SOCIAL</t>
  </si>
  <si>
    <t>C303700071-8477-2320</t>
  </si>
  <si>
    <t>Ene-21</t>
  </si>
  <si>
    <t>Aporte de Febrero -2021</t>
  </si>
  <si>
    <t>Giro 44</t>
  </si>
  <si>
    <t>Aporte semestral 2021-01</t>
  </si>
  <si>
    <t>Box # 072 + Fresado + Granulares CD + Mejoramiento de la calzada existente o CI</t>
  </si>
  <si>
    <t>Material seleccionado (estructura de pavimento flexible) + capa asfáltica + señalización en CD</t>
  </si>
  <si>
    <t>Ampliación Puente 22  La Muñoz 1  UF1</t>
  </si>
  <si>
    <t>Ampliación Puente 21  La Guaracú 1 UF1</t>
  </si>
  <si>
    <t xml:space="preserve">Las planta concretera del PK 13 realiza la fabricación de: concretos lanzados, concretos estructurales, morteros de inyección y los concretos simples; según los requerimientos de cada uno de los frentes activos que los requieran. </t>
  </si>
  <si>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</si>
  <si>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t xml:space="preserve">De  acuerdo con el programa de trabajo presentado por el concesionario para la </t>
    </r>
    <r>
      <rPr>
        <b/>
        <sz val="11"/>
        <rFont val="Arial"/>
        <family val="2"/>
      </rPr>
      <t>UF3.1.D</t>
    </r>
    <r>
      <rPr>
        <sz val="11"/>
        <rFont val="Arial"/>
        <family val="2"/>
      </rPr>
      <t xml:space="preserve">, el concesionario terminó actividades de instalación del revestimiento (con observaciones de calidad oficio-EPS4G-00087-20), y continuó con la construcción drenajes D=400 mm, construcción de cárcamos de telecomunicaciones e ITS, en túnel principal, </t>
    </r>
    <r>
      <rPr>
        <b/>
        <sz val="11"/>
        <rFont val="Arial"/>
        <family val="2"/>
      </rPr>
      <t>Portal Medellín</t>
    </r>
    <r>
      <rPr>
        <sz val="11"/>
        <rFont val="Arial"/>
        <family val="2"/>
      </rPr>
      <t>, sin atrasos evidentes.</t>
    </r>
  </si>
  <si>
    <t>De acuerdo con el programa de trabajo presentado por el concesionario para la UF3.1.D, el concesionario terminó actividades de excavación, de las galerías de conexión peatonal 6 y vehicular 3, de forma adelantada; teniendo en cuenta las fechas de inicio de construcción, no objetadas por la interventoría.</t>
  </si>
  <si>
    <t xml:space="preserve">Acopio de material de rezaga, portal Santafe. </t>
  </si>
  <si>
    <t xml:space="preserve">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para acceder a la Vda. La Frisola. </t>
  </si>
  <si>
    <t>Excavación mecánica para muro # 165 - CI</t>
  </si>
  <si>
    <t>Inactivo. Colocada la capa intermedia de mezcla asfáltica tipo MCS-25 y posterior demarcación, se transita por esta nueva calzada y se abandona la nueva bajando para realizar la construcción de cunetas con sección en L. Sector Polvorería / Llanerito.
Por lo tanto desde La Margarita del 8 hacia La Guaracú I se realizo el fresado "en frio" selectivo y por franjas. Una vez agregados los áridos vírgenes se imprimaron y se coloco la capa intermedia de mezcla asfáltica tipo MSC-25. Se interviene en esta calzada el puente existente para su ampliación.</t>
  </si>
  <si>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Instalación de mortero de nivelación con Sika Grout sobre pedestales. Montaje del equipo lanza-vigas.
VANO 1 y 2: Instalación de Vigas prefabricadas sobre apoyos de neopreno, construcción de diafragmas, instalación de pre-losas , instalación acero de refuerzo  losas y se funden para ambas calzadas</t>
    </r>
    <r>
      <rPr>
        <sz val="11"/>
        <color rgb="FFFF0000"/>
        <rFont val="Arial"/>
        <family val="2"/>
      </rPr>
      <t>.</t>
    </r>
    <r>
      <rPr>
        <sz val="11"/>
        <rFont val="Arial"/>
        <family val="2"/>
      </rPr>
      <t xml:space="preserve"> Instalación plataforma y acero de refuerzo voladizo costado derecho e izquierdo calzadas izquierda  y se funden</t>
    </r>
    <r>
      <rPr>
        <sz val="11"/>
        <color rgb="FFFF0000"/>
        <rFont val="Arial"/>
        <family val="2"/>
      </rPr>
      <t>.</t>
    </r>
    <r>
      <rPr>
        <sz val="11"/>
        <rFont val="Arial"/>
        <family val="2"/>
      </rPr>
      <t xml:space="preserve"> Instalación acero de refuerzo y encofrado defensas tipo New Jersey y se funden en calzada izquierda . Se realizan acabados. Instalación plataforma y acero de refuerzo voladizos calzada derecha costado derecho y se funden</t>
    </r>
    <r>
      <rPr>
        <sz val="11"/>
        <color rgb="FFFF0000"/>
        <rFont val="Arial"/>
        <family val="2"/>
      </rPr>
      <t>.</t>
    </r>
    <r>
      <rPr>
        <sz val="11"/>
        <rFont val="Arial"/>
        <family val="2"/>
      </rPr>
      <t xml:space="preserve"> Instalación acero de refuerzo y encofrado New Jersey ambos costados calzada derecha, se funen y se realizan acabados.</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</si>
  <si>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t>
    </r>
    <r>
      <rPr>
        <sz val="11"/>
        <rFont val="Arial"/>
        <family val="2"/>
      </rPr>
      <t>Se instala baranda metálica por ambos costados y pintura de poliuretano.</t>
    </r>
    <r>
      <rPr>
        <sz val="11"/>
        <color rgb="FFFF0000"/>
        <rFont val="Arial"/>
        <family val="2"/>
      </rPr>
      <t xml:space="preserve"> Falta instalar carpeta de rodadura.</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</si>
  <si>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 y se funde</t>
    </r>
    <r>
      <rPr>
        <sz val="11"/>
        <color rgb="FFFF0000"/>
        <rFont val="Arial"/>
        <family val="2"/>
      </rPr>
      <t xml:space="preserve">. </t>
    </r>
    <r>
      <rPr>
        <sz val="11"/>
        <rFont val="Arial"/>
        <family val="2"/>
      </rPr>
      <t xml:space="preserve">Perforaciones para instalación de platinas baranda vehicular. Instalación de platinas 5/8", pernos y parales IPE-220  y tubería metálica costado izquierdo y derecho. Instalación de pintura anticorrociva y pintura de poliuretano. Construcción de bases de apoyo para instalación de postes luminarias costado izquierdo. </t>
    </r>
    <r>
      <rPr>
        <sz val="11"/>
        <color rgb="FFFF0000"/>
        <rFont val="Arial"/>
        <family val="2"/>
      </rPr>
      <t xml:space="preserve"> </t>
    </r>
    <r>
      <rPr>
        <sz val="11"/>
        <rFont val="Arial"/>
        <family val="2"/>
      </rPr>
      <t>Ampliación terminada</t>
    </r>
    <r>
      <rPr>
        <sz val="11"/>
        <color rgb="FFFF0000"/>
        <rFont val="Arial"/>
        <family val="2"/>
      </rPr>
      <t>, Falta instalar carpeta de rodadura.</t>
    </r>
  </si>
  <si>
    <t>UF 4 Ruta 6003 - 44+400 
Control Policía de Carreteras.</t>
  </si>
  <si>
    <t>Cumplió aporte del mes de Octubre 2020 ajuste ipc</t>
  </si>
  <si>
    <t xml:space="preserve">PK 9+650 </t>
  </si>
  <si>
    <t>Corte mecánico con CAT - ODT # 085, prolongación de tramo ya iniciado. CD + Muro # 109 en HA (con 3 módulos separados). El tramo a intervenir es denominado como el ramal norte de San Jerónimo</t>
  </si>
  <si>
    <t xml:space="preserve">a) Inactivo. Box, terminada su construcción. En zona anexa se realizaron cortes de carpeta de pavimento (con disco diamantado) a fin de continuar la construcción de cunetas en concreto con sección en L. Se utilizara concreto premezclado de 21 MPa. Sobre el costado del descole se construye un anden peatonal utilizando sardineles prefabricados. 
b) Se realizan trabajos (en forma intermitente), con la reinstalación de defensas metálicas tipo bionda. </t>
  </si>
  <si>
    <t>Acceso a La Puerta (falso túnel # 048) + ODTs # 132 + 133 + 134 + 211  (nueva) + alargue de Box culvert # 137 - CD</t>
  </si>
  <si>
    <t xml:space="preserve">Construcción del boxculvert vehicular (con un falso túnel) a la Vda,. Guaimaral, CD </t>
  </si>
  <si>
    <t>PR 47+600</t>
  </si>
  <si>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1: Instalación de cuatro Vigas prefabricadas sobre apoyos de neopreno. Construcción de diafragma e instalación de pre-losas Tipo A y B. Se instala acero de refuerzo losa y se funde.</t>
    </r>
    <r>
      <rPr>
        <u/>
        <sz val="11"/>
        <color theme="1"/>
        <rFont val="Arial"/>
        <family val="2"/>
      </rPr>
      <t xml:space="preserve">
</t>
    </r>
    <r>
      <rPr>
        <sz val="11"/>
        <color rgb="FFFF0000"/>
        <rFont val="Arial"/>
        <family val="2"/>
      </rPr>
      <t xml:space="preserve">Vano 2: Instalación de cuatro Vigas prefabricadas sobre apoyos de neopreno. Construcción de diafragma e instalación de pre-losas Tipo A y B. Se instala acero de refuerzo de la losa y se funde..
Vano 3: Instalación de cuatro Vigas prefabricadas sobre apoyos de neopreno. Construcción de diafragma e instalación de pre-losas Tipo A y B, se instala acero de refuerzo de la losa y se funde.
</t>
    </r>
  </si>
  <si>
    <t>1y3</t>
  </si>
  <si>
    <t>C303700071-8477-2321</t>
  </si>
  <si>
    <t>Feb-21</t>
  </si>
  <si>
    <t>Aporte de Marzo -2021</t>
  </si>
  <si>
    <t>Giro 45</t>
  </si>
  <si>
    <t>C303700071-8477-2322</t>
  </si>
  <si>
    <t>Intereses Giro 4</t>
  </si>
  <si>
    <t>PK 4+400</t>
  </si>
  <si>
    <t xml:space="preserve">PK 10+750 </t>
  </si>
  <si>
    <t>Box Doña Rosa - Excavación mecánica, muro escollera, demolición de negocio, CI</t>
  </si>
  <si>
    <t>Inactivo. Sobre la pata del talud se realizo construcción de escollera utilizando grandes rocas + concreto hidráulico. Se termino la construcción de colchón filtrante (para deprimir el NAF) sobre escollera  (de 5 m x L= 50 m) con geotextil NT-2500 Pavco y tubo de drenaje ranurado y se continua instalación de material seleccionado. Todo el polígono del talud se cubrió con geotextil. Hubo también remplazo de térreos (de mala calidad y húmedos), por pedraplén, mas rocas y bloques de gran tamaño (trabadas entre si) y se prolongó un tramo del colchón filtrante (con uso de geotextil para drenaje + material permeable + tubería ranurada) y sobre el cual se realizan también llenos compactados. Las capas superiores del lleno incluyendo los granulares, se remataron con motoniveladora CAT 140 M + CAT 317D + vibro Hamm. Ya se cuenta con la estructura granular del pavimento flexible. Hoy se encuentran los espacios ocupados por vigas pretensadas del nuevo puente y con la operación y funcionamiento de La Lanzavigas. Hay presencia de grietas sobre el hombro, talud y la plataforma de la vía que da acceso a finca particular.   
Anexo a esta obra, se termino el trabajo relacionado con la construcción de caissons + columnas + viga cabezal, del nuevo puente vehicular (o estribo # 1). Los llenos compactados ya se levantaron hasta este nivel. Sector de Doña Rosa.</t>
  </si>
  <si>
    <t xml:space="preserve">PK 14+400 </t>
  </si>
  <si>
    <t xml:space="preserve">Granulares + capa asfáltica sobre ODT + Demarcación horizontal, CD </t>
  </si>
  <si>
    <t>PK 14+700</t>
  </si>
  <si>
    <t xml:space="preserve">Mezcla asfáltica en caliente, MSC-25 + Demarcación horizontal, CD </t>
  </si>
  <si>
    <t xml:space="preserve">PK 15+800 </t>
  </si>
  <si>
    <t>Mejoramiento de la calzada existente, CD.</t>
  </si>
  <si>
    <t xml:space="preserve">PK 15+400 </t>
  </si>
  <si>
    <t xml:space="preserve">La planta concretera del PK 13 realiza la fabricación de: concretos lanzados, concretos estructurales, morteros de inyección y los concretos simples; según los requerimientos de cada uno de los frentes activos que los requieran. </t>
  </si>
  <si>
    <t xml:space="preserve">Construcción ramal Sur, como intersección en superficie - Boxculvert # 209 y ODTs - Zona urbana de San Jerónimo, CI </t>
  </si>
  <si>
    <t>Calzada en mejoramiento: Fresado de carpeta asfáltica y/o demolición, drenajes + ODTs en tubería + Muro en HA # 042 + ODT # 216 y # 094, CI</t>
  </si>
  <si>
    <t xml:space="preserve">PK 24+400/700 </t>
  </si>
  <si>
    <t>Retorno #2 - Paisajismo, CD</t>
  </si>
  <si>
    <t>Trabajos en la Bahía o zona de servicio (Ahuyamal), CI</t>
  </si>
  <si>
    <t xml:space="preserve">a) Inactivo. Actividad de consolidación con pernos pasivos de anclaje # 10 y con L= 9 m. Se coloca sobre la cara expuesta del talud, paneles de malla electrosoldada de acero (15x15x6) + lagrimales en PVC. También se fundieron dados de apoyo (en concreto 20 x 20 cm) de las platinas y tuercas en cada uno de los anclajes. En los trabajos se trabaja con personal suspendido. Sector Tierra Mítica.
b) Sobre la calzada opuesta (o CD), se realiza un corte de un talud bajo en altura y se hacen llenos con material seleccionado. Se entra en el proceso de colocación de granulares que conformaran la estructura del pavimento flexible, a conectar el tramo del boxculvert; se utiliza motoniveladora CAT y el vibro para afirmados.  </t>
  </si>
  <si>
    <t xml:space="preserve">PK 33+500 </t>
  </si>
  <si>
    <t>Muro en TA # 064 (Aproche o rampa sobre el estribo #2 del nuevo puente sobre el Rio Cauca + ODT x 1500 mm (# 215), CI</t>
  </si>
  <si>
    <t xml:space="preserve">El material de fresado es llevado (mediante acarreo) al sector de Ahuyamal, sobre tramo vial antiguo PK 25+800. También se esta utilizando el fresado para combinarlo y utilizarlo con los granulares de sub base (se mezcla en proporción 4:1), ej. en Guaimaral. </t>
  </si>
  <si>
    <t xml:space="preserve">PK 0+650/700 </t>
  </si>
  <si>
    <t>MOVIMIENTO TIERRA o MATERIAL DE DESCOMBRO, CI</t>
  </si>
  <si>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sz val="11"/>
        <color theme="1"/>
        <rFont val="Arial"/>
        <family val="2"/>
      </rPr>
      <t>.</t>
    </r>
    <r>
      <rPr>
        <u/>
        <sz val="11"/>
        <color theme="1"/>
        <rFont val="Arial"/>
        <family val="2"/>
      </rPr>
      <t/>
    </r>
  </si>
  <si>
    <r>
      <rPr>
        <b/>
        <sz val="11"/>
        <color theme="1"/>
        <rFont val="Arial"/>
        <family val="2"/>
      </rPr>
      <t xml:space="preserve">AMPLIACIÓN PUENTE N°9 QUEBRADA SAN GREGORIO . </t>
    </r>
    <r>
      <rPr>
        <b/>
        <sz val="11"/>
        <rFont val="Arial"/>
        <family val="2"/>
      </rPr>
      <t>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existentente.  Se realiza retiro del tablero y New Jersey en los Vanos 5, 4 ,3, 2 y 1. Demolición de tablero sobre Vigas y encofrado realce de Vigas</t>
    </r>
    <r>
      <rPr>
        <sz val="11"/>
        <color rgb="FFFF0000"/>
        <rFont val="Arial"/>
        <family val="2"/>
      </rPr>
      <t>.</t>
    </r>
    <r>
      <rPr>
        <sz val="11"/>
        <rFont val="Arial"/>
        <family val="2"/>
      </rPr>
      <t xml:space="preserve"> Instalación de plataforma para voladizos, metal-deck, acero de refuerzo de la losa vanos 1, 2, 3, 4 y 5 y se funden</t>
    </r>
    <r>
      <rPr>
        <sz val="11"/>
        <color rgb="FFFF0000"/>
        <rFont val="Arial"/>
        <family val="2"/>
      </rPr>
      <t>. Se funden bordillos.  Instalación de platinas y desviadores reforzamiento externo de vigas 17 y 20. Se tensionan cables.</t>
    </r>
  </si>
  <si>
    <t>Puente PK 20+380 UF2.1. -  ESTRIBO 1. Acabados en módulos 1, 2 y 3 muro 105.</t>
  </si>
  <si>
    <t>Puente PK 20+380 UF2.1. PILA 1. Escarificación superficie de contacto para mesetas de nivelación sobre pedestales.</t>
  </si>
  <si>
    <t>Ampliación Puente N°9 PK7+960 UF1  San Gregorio.  Tensionamiento de cables reforzamiento exrterno viga 20.</t>
  </si>
  <si>
    <t>UF 1</t>
  </si>
  <si>
    <t>UF 2</t>
  </si>
  <si>
    <t>UF 3</t>
  </si>
  <si>
    <t>UF 4</t>
  </si>
  <si>
    <t>pago de intereses del  aporte 44</t>
  </si>
  <si>
    <t>Aportes intereses fondeo 44</t>
  </si>
  <si>
    <t>Intereses Aporte 44</t>
  </si>
  <si>
    <t>pago de intereses del  aporte 41</t>
  </si>
  <si>
    <t>Intereses giro 11 semestre 11</t>
  </si>
  <si>
    <t>Intereses Aporte semestral 2021-01</t>
  </si>
  <si>
    <t>MASC int</t>
  </si>
  <si>
    <t>Intereses Giro 11 Semestral</t>
  </si>
  <si>
    <t>Sección intereses MASC</t>
  </si>
  <si>
    <t>Cumplió ( fecha extemporanea y pago de intereses)</t>
  </si>
  <si>
    <t>Sección intereses Interventoría y Supervisión</t>
  </si>
  <si>
    <t>Llenos y ODT # 008 + Disipador - CI</t>
  </si>
  <si>
    <t>Construcción de muro en TA o # 011 + Viga de realce + perfilado de talud.</t>
  </si>
  <si>
    <t>Muro # 037 - TA, Seguridad vial</t>
  </si>
  <si>
    <t>Perdida de banca, La Potrera - CD * Muro en HA # 167</t>
  </si>
  <si>
    <t>Reforzamiento y protección talud perfilado - Pavimento rígido, veredal</t>
  </si>
  <si>
    <t>a) Inactivo. Sobre el perfilado del talud se continuara realizando la consolidación del talud (en su segunda fase) con la colocación de pernos pasivos de anclaje (con varillas corrugadas # 10 y de Fy= 60 000 psi. y de L= 12 m) en una grid de 3 x 3 m. Después el cubrimiento y protección se hará con malla de acero electrosoldada (15x15x6)  y concreto lanzado (e= 10 cm) de 28 MPa. Para la mayoría de los trabajos, se utiliza personal y equipo suspendido.
b) Inactivo. Para la vía de acceso a la Vda. Mestizal alto, se continuara la construcción de algunos drenajes pendientes. Sobre el costado izq., se fundió en concreto un disipador longitudinal (o corta aguas) anexo al pavimento rígido. Hubo fundida de bordillos discontinuos en concreto (0.15x0.15x1.8 m). Algunas lluvias afectan trabajos y las zonas de talud no recubiertas o protegidas con geosinteticos y por lo tanto se le forman surcos y cárcavas.  En la parte alta se termino un peinado mecánico con CAT 317D, debido a material derrumbado y rodado sobre la vía veredal. Sobre la pata del talud y calzada existente se realizo la extensión de material  granular para formar la estructura granular del pavimento flexible. Sigue pendiente un nuevo traslado de redes secas. Se trabaja con personal PARE / SIGA
c) Sobre la calzada existente y sobre la opuesta, finalizo el corte mecánico y se unieron las rasantes de dos (2) puentes consecutivos en construcción. Se coloco la capa asfáltica en caliente tipo MSC-25. Espacios anexos pero en un nivel mas alto, fueron ocupados para el parqueo de equipos y elementos necesarios en obra, como bodega y montaje de campamento. Sigue pendiente nuevo traslado de redes secas. Se trabaja con personal PARE / SIGA.</t>
  </si>
  <si>
    <t xml:space="preserve">a) Corresponde a la planta de trituración (Kleemann) que estaba instalada en La Volcana. Este material se procesa se tritura y se acopia para obtener: piedra filtro, sub base granular, base granular, materiales selectos y clasificados y/o materiales estabilizados para llenos. Encontramos allí, trituradoras, excavadoras, bulldozer D6T, cargador CAT articulado y volquetas.  
b) Inactivo. Terminada la conformación de la calzada incluyendo la imprimación de granulares, la colocación de la capa asfáltica y la construcción de cunetas laterales; se inicia la conformación de la calzada en construcción y el acceso al puente PK 11+110 de asados Doña Rosa, el muro en TA o # 036 y el retorno #1. Los espacios o áreas son ocupados(as) para el acopio de vigas pretensadas, para los equipos de carga / transporte y por grandes grúas. </t>
  </si>
  <si>
    <t>Corte talud (nueva perfilación) - Consolidación, cubrimiento y sostenimiento - CD</t>
  </si>
  <si>
    <t xml:space="preserve">Se realizo actividad de instalación y extendido de material de fresado, sobre la vía de acceso al negocio de Las Grutas o PK 13+200 CI (o sobre la segunda terraza).
Sobre el PK 15+400 CD hubo instalación del fresado en vía acceso antigua bloquera, sector antes de llegar a Tamarindos. Hay acopio temporal y voluminoso en la planta # 2 o PK 11+700. También se esta utilizando el fresado para combinarlo y utilizarlo con los granulares de sub base en tramos de mejoramiento vial y en el lleno de PK 11+800 "sobre la plataforma superior". (se mezcla en proporción 4:1).  </t>
  </si>
  <si>
    <t>Corte + nuevo perfilado de talud + protección, CD</t>
  </si>
  <si>
    <t>PK 33+000 CI</t>
  </si>
  <si>
    <t>Glorieta de San Nicolás - Drenajes - Ramales</t>
  </si>
  <si>
    <t>Inactivo. Hubo corte, acarreo de material de desecho, con maleza y rastrojo (que es llevado para emplearlo en trabajos de paisajismo en las partidas de Sopetrán); y también hay aporte + extendido de material para llenos. Hay un gran acopio de material de rezaga traído del túnel y de los cortes que proporcionan material rocoso.
La zona de la calzada antigua, se tiene como centro de acopio de material fresado o RAP. Sector El Ahuyamal.</t>
  </si>
  <si>
    <t>PR 49+600</t>
  </si>
  <si>
    <t xml:space="preserve">REHABILITACION DE LA DOBLE CALZADA CD / CI. - SECTOR SAN CRISTOBAL. </t>
  </si>
  <si>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sz val="11"/>
        <rFont val="Arial"/>
        <family val="2"/>
      </rPr>
      <t xml:space="preserve"> Instalación acero de refuerzo Dovela sobre Estribo. Se funde con topes sísmicos y losa superior. Construcción muro complementario costado izquierdo, se instala acero de refuerzo, encofrado para zapatas y vástagos en módulos1, 2, 3, 4, 5 y 6  y se funden.</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Se funde losa aproximación Estribo 2.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Instalación de plataforma para construcción  de losa superior de conexión a Dovela sobre Pila; se instala acero de refuerzo y se funde. Se tensionan cables. Se instala plataforma  y acero de refuerzo para Dovela sobre Pila y Dovelas N°1. Se funde losa inferior, muros y losa superior. Montaje carros de avance para construir Dovelas N°2 , 3, 4, 5, 6, 7 y 8 voladizos1 y 2. Se instala acero de refuerzo, ductos, se funden y se tensionan cables. Se desplaza carro de avance para construir Dovela de cierre en voladizos 2 y 3, se instala acero de refuerzo y se funde. Seinstalan cables de continuidad y se tensionan.</t>
    </r>
    <r>
      <rPr>
        <sz val="11"/>
        <color rgb="FFFF0000"/>
        <rFont val="Arial"/>
        <family val="2"/>
      </rPr>
      <t xml:space="preserve">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instalan y se tensionan cables. Se instalan y se tensionan cables de continuidad 4, 4A, 5, 5A, 6, 6A, 7 y 7A.  Instalación acero de refuerzo de módulos de New Jersey por ambos costados. Se instala encofrado y se funden  por el costado izquierdo y derecho. Se realizan acabados. Se realiza la demolición de bloques de concreto en las Pilas 1 y 2. Se instalan platinas provisionales en el acceso y salida del Puente.</t>
    </r>
    <r>
      <rPr>
        <sz val="11"/>
        <color theme="1"/>
        <rFont val="Arial"/>
        <family val="2"/>
      </rPr>
      <t xml:space="preserve">
El avance en excavación y construcción de anillos es del 105,3,%</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</si>
  <si>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t>
    </r>
    <r>
      <rPr>
        <sz val="11"/>
        <rFont val="Arial"/>
        <family val="2"/>
      </rPr>
      <t>ESTRIBO 1 Caissons 1 h=14,0m, Caisson 2 h=14,0m; PILA 1 Caisson 3 h=14m, Caisson 4 h=13,5m; PILA 2 Caisson 5 h=9,37m,  Caisson 6 h=9,8m, ESTRIBO 2 Caisson 7 h=11,3m,  Caisson 8 h=13,11m.  .  El avance en la excavación y fundida de anillos es del 145,7%</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ESTRIBO 1: Instalación acero de refuerzo núcleo Caisson 1 y 2 y se funden. Instalación acero de refuerzo y encofrado elevación columnas de Caissons a nivel de Viga Cabezal. y se funden. Instalación andamios de carga , plataforma, acero de refuerzo Viga Cabezal y se funde con los topes sísmicos y pedestales.
PILA 1: Instalación acero de refuerzo núcleo Caisson 3 y 4 y e funden. Instalación acero de refuerzo y encofrado elevación columnas a nivel de Viga cabezal y e funden. Instalación andamio de carga, plataforma, acero de refuerzo Viga Cabezal, topes sísmicos, pedestales y se funde.
En el Estribo 1, se construye muro en concreto reforzado de 3 módulos para contención de rrelleno. Se instala acero de refuerzo, encofrado y se funde zapata del módulo 3. Se instala acero de refuerzo, encofrado y se funde el vástago . Se realiza excavación mecánica para módulo 1, instalación solado y acero de refuerzo zapata y v.astago. y se funden. Para el  módulo 2 se instala acero de refuerzo, encofrado zapata y vástago muro y se funden</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</si>
  <si>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</si>
  <si>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t>Puente PK 9+400 UF 1- PILA 1. En espera de concreto para pedestales y topes sísmicos.</t>
  </si>
  <si>
    <t>Puente PK 9+400 UF 1-  ESTRIBO 1. Encofrado alzado 2 muro espaldar (ménsula superior).</t>
  </si>
  <si>
    <t>Puente PK 9+900 UF 1- ESTRIBO 2. Muros laterales encofrados.</t>
  </si>
  <si>
    <t>Puente PK 33+100 UF 2.1 - TRAMO 1 VOLADIZOS. Corte de pantallas temporales, Lado Medellín.</t>
  </si>
  <si>
    <t>Ampliación Puente N°5 PK3+183 UF1 Quebrada La Causala.    En espera de concreto para barrera New Jersey costado derecho, acceso al puente.</t>
  </si>
  <si>
    <t>Ampliación Puente N°21 PK16+130 UF2.1  Quebrada La Guaracú I.  Retiro de ménsulas y plataformas.</t>
  </si>
  <si>
    <t>Ampliación Puente N°21 PK16+130 UF2.1  Quebrada La Guaracú I. Losas fundidas en los 4 vanos.</t>
  </si>
  <si>
    <t>De acuerdo con el programa de trabajo presentado por el concesionario para la UF3.1.D, el concesionario  terminó actividades de instalación del revestimiento (con observaciones de calidad oficio-EPS4G-00087-20), la construcción drenajes D=400 mm, y continuó con la instalación de concreto hidráulico MR4-(45 Kg/cm2), la construcción de cárcamos de MT,  telecomunicaciones e ITS, en túnel principal, Portal Santa Fe, sin atrasos evidentes.</t>
  </si>
  <si>
    <t>PK2+565 - UF3.1D - Instalación de formaleta para vaciado de concreto 25 MPa, cárcamo media tensión. Portal Medellín (hastial derecho).</t>
  </si>
  <si>
    <t>PK1+712,5 - PK1+770 - UF3.1D - Instalación concreto 25 Mpa en solera plana (hastial izquierdo). Portal Medellín.</t>
  </si>
  <si>
    <t>PK2+870 -  UF3.1D - Instalación acero de refuerzo cárcamo telecomunicaciones e ITS. Portal Medellín (hastial derecho).</t>
  </si>
  <si>
    <t>PK5+410 - PK5+330 - UF3.1D - Instalación concreto 25 Mpa en contra bóveda (hastial izquierdo). Portal Santa Fe.</t>
  </si>
  <si>
    <t>En la UF 1: El concesionario en este periodo ejecuto las siguientes actividades: En recorrido de inspección de interventoría, se  evidenció que el concesionario,  no ejecutó actividades de traslado de redes secas, en este frente de obra activo.
Entre el PK2+210 a PK9+800 ACT  5,16 y 17. se ejecutó la liberación de cantidades de obra No 179, entre el concesionario, la interventoría y el subcontratista.
Avance a la fecha UF1: Redes Secas 96%
En la UF3: El concesionario en este periodo ejecuto las siguientes actividades:  En recorrido de inspección de interventoría, se  evidenció que el concesionario, no ejecutó actividades en este frente de obra activo.
Avance a la fecha UF3: Redes Secas 97%.</t>
  </si>
  <si>
    <r>
      <rPr>
        <b/>
        <sz val="11"/>
        <rFont val="Arial"/>
        <family val="2"/>
      </rPr>
      <t xml:space="preserve">Ruta 6204  Santafé de Antioquia - San Jerónimo
</t>
    </r>
    <r>
      <rPr>
        <sz val="11"/>
        <color rgb="FFFF0000"/>
        <rFont val="Arial"/>
        <family val="2"/>
      </rPr>
      <t xml:space="preserve">
</t>
    </r>
    <r>
      <rPr>
        <sz val="11"/>
        <rFont val="Arial"/>
        <family val="2"/>
      </rPr>
      <t>-  Actividades de limpieza de cunetas.
-  Actividades de Rocería.
-  Limpieza de márgenes y calzada.
-  Actividades de limpieza de obras transversales.
-  La vía se encuentra en funcionamiento Normal.
-  Desvío en el PR08+200 al PR08+800. Normal Funcionamiento.
-  Desvío en el PR10+300 al PR11+000. Normal Funcionamiento.
-  Desvío en el PR12+000 al PR13+100. Normal Funcionamiento.
-  Desvío en el PR15+000 al PR15+800. Normal Funcionamiento.
-  Desvío en el PR16+080 al PR17+900. Normal Funcionamiento.
-  Desvío en el PR18+700 al PR19+900. Normal Funcionamiento.
-  Desvío en el PR20+050 al PR20+200. Normal Funcionamiento.</t>
    </r>
  </si>
  <si>
    <t xml:space="preserve">Seguimiento oficina fija de atención al usuario </t>
  </si>
  <si>
    <t>Seguimiento PQRS del proyecto</t>
  </si>
  <si>
    <t>Programa 8. Cultura vial</t>
  </si>
  <si>
    <t>Lugar: Santa fe de Antioquia, seguimiento oficina fija de atención al usuario.</t>
  </si>
  <si>
    <t>Lugar: Santa fe de Antioquia, Seguimiento PQRS del proyecto.</t>
  </si>
  <si>
    <t>TODAS</t>
  </si>
  <si>
    <t>REVISIÓN Y ANALISIS DE INSUMOS PREDIALES</t>
  </si>
  <si>
    <t>Estudio de Fichas Prediales y Avaluos Comerciales Corporativos de las Unidades Funcionales 1 y 2</t>
  </si>
  <si>
    <t>REVISIÓN DE LA PLATAFORMA OLYMPUS</t>
  </si>
  <si>
    <t>Se realizó verificación, observación y aprobación de cada uno de los datos que se ingresaron a la plataforma Olympus por parte del Concesionario.</t>
  </si>
  <si>
    <t>Del 01/04/21
al 07/04/21</t>
  </si>
  <si>
    <t>Terminadas las actividades sobre el terraplén, construida la ODT (con tubería Titan x 1500 mm.) y construido su canal abierto (para conectar estas obras con la existente) este sector se sometió al cubrimiento con material de llenos y quedar en cota de subrasante. También hubo excavación lateral para el tendido (subterráneo) de redes eléctricas y de ITS. Se termino la colocación de granulares clasificados y luego realizo la construcción de cunetas en concreto con sección en L.
Hacia el PK menor (y con dirección a La Frisola), se realizo el extendido de granulares para conformar la estructura del pavimento flexible, luego se realizo la imprimación utilizando emulsión asfáltica de curado lento y finalmente se le coloco la capa intermedia de concreto asfaltico, tipo MSC-25. Se inicia la construcción de drenajes laterales superficiales. 
El tramo solo se permite para el tránsito temporal de los vehículos y equipos de la Concesión. Sector El Arriero.</t>
  </si>
  <si>
    <t xml:space="preserve">Trabajos intermitentes. Desde la planta de concretos (hoy inactiva) hacia mayores, ya cuenta con la capa asfáltica en caliente tipo MSC-25.  Pero el tránsito (vehicular / particular) y exclusivo hacia el corregimiento de Palmitas, se controla por esta vía en intervención. Hay construcción de cunetas en concreto y realce de las mismas, se utiliza disco diamantado. Todo el tránsito particular circula por la nueva calzada. </t>
  </si>
  <si>
    <t xml:space="preserve">a) El tramo ya cuenta con la mezcla asfáltica en caliente tipo MSC-25. Se reactiva nuevamente la construcción de cunetas con sección V y con sección en L sobre el PK 3+200. Se termino de construir el canal abierto tipo cárcamo con bordillos discontinuos para captación de aguas "por bombeo" de la nueva calzada y recibir aguas de ODT. Se utilizo concreto premezclado de 21 MPa, transportado en mixer. Hubo traslado y resembrado de palmeras traídas del sector El arriero.  
b) Inactivo. Realizado el fresado y excavación en busca de fallos, blandones y humedades se realizo la instalación de  base granular e  imprimación de granulares con emulsión de rompimiento lento y posterior instalación de mezcla asfáltica tipo MSC-25. Se interviene nuevamente el tramo para la construcción de cunetas en concreto con sección en L. Sector intervenido frente al Trapiche comunitario y Rancho Alegre.  </t>
  </si>
  <si>
    <t xml:space="preserve">El tramo ya cuenta con la capa intermedia asfáltica en caliente tipo MSC-25. Mediante el uso de disco diamantado y una pajarita se realiza la construcción y/o el realce del nivel de la cuneta "existente" con sección en L. Se encuentra en ampliación un puente existente. El tránsito automotor circula por la nueva calzada. </t>
  </si>
  <si>
    <t xml:space="preserve">Inactivo. Después de aplicada la mezcla asfáltica en caliente, tipo MSC-25, se llevo a cabo la demarcación horizontal con pintura para trafico en color (B/A). También se construyeron tramos de cunetas con sección en L y se colocaron defensas metálicas tipo bionda. El tramo se dio al servicio del tránsito automotor. Por lo tanto la calzada existente entrara para su intervención con los trabajos de mejoramiento y desmantelamiento de puentes existentes. </t>
  </si>
  <si>
    <t>Hubo actividad de corte mecánico mediante el uso de una excavadora que incluyo retiro y acarreo de material. Se realizo la instalación de malla electro soldada y concreto lanzado sobre el talud destapado y cortado, para evitar derrumbamientos o desprendimientos. Se demolieron 2 muros existentes. Hacia el PK mayor se llevo a cabo la construcción por etapas para zapatas y vástagos, con diferentes cota de cimentación. Terminados los vástagos se les impermeabilizan tramos aplicando pintura negra bituminosa previa construcción de filtros con llenos granulares sobre su trasdós. Sobre la siguiente área construidos los 21 caissons con el montaje y amarre de los hierros para la viga de encepado ya fundida en concreto hidráulico. Se colocan los aceros de refuerzo empatándolos con los aceros de los vástagos del primer tramo (tanto los de repartición como los principales - altura). Posteriormente se anclaran torones como sistema de reforzamiento para el muro de contención. Sobre la calzada izquierda (o nueva calzada) sigue habilitado el tramo para el tránsito automotor, previa demarcación y señalización con delineadores tubulares y maletines.</t>
  </si>
  <si>
    <t xml:space="preserve">a) Inactivo. Un largo tramo fue intervenido con fresados. Algunos tramos implico adición y cambio de granulares (en todo o parte del ancho de calzada). Se aplico la mezcla asfáltica en caliente tipo MSC-25. Mientras tanto, todo el tramo se sigue interviniendo con el desmantelamiento y la ampliación de los puentes vehiculares existentes.
La calzada nueva "opuesta o CI" desde la Qda. Saltos y Pisquines hasta la Rochela, se dio al servicio del tránsito vehicular previa demarcación + señalización y colocación de defensas metálicas.  
b) Inactivo. Cerca a La Rochela, se termino el fresado de la vía existente, común equipo SANY C8. Hubo fresado por franjas y bacheos aislados selectivos según la severidad de las grietas, la deformación o desintegración de la capa asfáltica existente. Allí hubo que subir la rasante por lo menos en 1.5 m., para igualarla en altura con la nueva vía y poder acceder con el mismo nivel a los nuevos puentes vehiculares de doble calzada - La Rochela. El material de RAP fue llevado a La Frisola. Sector limites municipales / Eutimio. </t>
  </si>
  <si>
    <t xml:space="preserve">En la parte mas baja se sigue abriendo espacio para acceder fácilmente sobre el aproche # 2 del nuevo puente sobra La Rochela, y se direcciona el corte hacia el muro de TA # 026 de la CI. Se continuara corte mecánico de material derrumbado (con 2 CAT sobre orugas), pero sobre la parte media alta del talud derrumbado, con difícil acceso de las volquetas por su alta pendiente. También se sigue transportando con equipo sobre orugas, materiales y equipos (ej. malla 15x15x6 + cemento + agregados) hacia la parte media. Sobre la corona del talud, se realizo corte y estabilización. Allí se instalaron paneles de malla electrosoldada y se aplico concreto lanzado. Sobre la primera fase del perfilado, se terminaron de colocar anclajes activos (@ 3 torones de acero), con L = 22 m. e inclinación de - 10 grados. Se termina el segundo y tercer banco de excavación y perfilado mecánico, hay colocación de pantalla en concreto. Se inicia el corte mecánico y perfilado en la fase V, utilizando el método de traspaleo. El material cortado se lleva al lleno del PK 11+800 o al frente Doña Rosa. Sobre la plataforma del nuevo puente se instala el campamento y allí, se ensamblan las sartas de torones y la formaleta para los dados de anclaje. Lluvias de larga duración, afectan los trabajos de corte mecánico y para los acarreos. 
Hacia PK mayor, para el tránsito automotor se le habilito su paso por los nuevos puentes y se abandonara en su totalidad la calzada existente. Sector de La Rochela. </t>
  </si>
  <si>
    <t>Termina la excavación mecánica para la construcción de un muro "semi curvo" de contención en HA (zapata y vástago). Sera de L= 125 m. El talud de la actual vía es sometido previamente a un cubrimiento de una pantalla de concreto lanzado y a una consolidación con pernos # 10 (L= 6 m) como anclajes pasivos y drenes en PVC (L= 3 m). El suelo de fundación se refuerza con un concreto ciclópeo y encima se funde un solado. Se iniciara el armado de los hierros de refuerzo para las zapatas y se funden (por tramos) en concreto de 28 MPa. Esta obra de apoyo para la nueva calzada, no se encuentra relacionada dentro del Plan de obras del Concesionario. Sector de ubicación entre Mestizal II y Piedra Negra.</t>
  </si>
  <si>
    <t>Los trabajos de  corte de montaña (de un gran banco rocoso) en el sector de Piedra Negra, se termino con el uso de explosivos químicos controlados y con el uso de patrones de perforación. Para terminar con los trabajos de conseguir la cota de sub rasante, personal utilizo compresores + martillos neumáticos + martillo hidráulico y la cuchara de excavadora. Ahora, se inicia la colocación de un lleno como sello, con la colocación adicional de granulares que conformaran la estructura del pavimento flexible. La rasante de la nueva calzada en este punto baja (mucho mas que la actual vía) debido a que hay que unir 2 puentes en construcción. Los días Santos hubo inactividad.</t>
  </si>
  <si>
    <t>Realizada la construcción un diente de cortante de forma trapezoidal (escollera "con el uso de bloques de piedra" + concreto; de 4m x 2.7m) a manera de llave sobre este y también detrás del mismo se realizo la construcción de los drenajes profundos (primarios y secundarios) empleando tubería de 3" + pozos drenantes y de 8". De esta manera el agua recogida verterá sus aguas a la cañada. 
Terminada la construcción del muro escollera con la colocación y el acomodo de grandes rocas superpuestas una a la otra, utilizando excavadora CAT 330 D2L; se entro de inmediato en la etapa siguiente de confección del terraplén, se utilizo un bulldozer CAT D6T y un vibro pesado (para los afirmados) de aro y llanta Hamm, y en ocasiones CAT sobre orugas.  Se continúan el extendido de las capas horizontales de llenos compactados (con capa # 37) para un único banco y con única pendiente uniforme, con un ancho promedio de 8 m. Estacas marcan llenos de mas de 20 m., de altura y con talud de 2 1/4H:1V. Se trae material acarreado desde La Rochela. 
Sobre la plataforma vial (que esta en otro nivel superior) y que viene desde la planta de trituración, se extiende y compacta material de llenos y también se adiciona material fresado o RAP. Este tramo intervenido tendrá que subir 3 m., mas y llegar a alcanzar una cota de rasante similar a la vía existente (o PK 13 - campamento de MAR1), por lo tanto continúan los llenos. Existe un piezómetro instalado al que se le toman datos para control de campo. Lluvias afectan trabajos.</t>
  </si>
  <si>
    <t>Corte mecánico + perfilado de talud + sostenimiento - CI y Box gemelo # 057 (canalización de la Qda. La San Juana II) + ODT # 058 + MSC-25</t>
  </si>
  <si>
    <t xml:space="preserve">a) Trabajos intermitentes y/o con poco personal. Se termina en la corona del talud perfilado mecánicamente "por segunda vez y rebajada su inclinación por descompresión presentada el año pasado", hubo posterior colocación de malla electrosoldada y el cubrimiento con concreto lanzado (a manera de pantalla protectora). Hubo perforación "con equipo suspendido" de huecos (varias filas) para la colocación de pernos pasivos y drenes en PVC. 
Se tiene terminado desde hace mucho tiempo, el confinamiento (con pernos roscados # 10 + drenes en PVC + malla electrosoldada + concreto lanzado), sobre la segunda fase del talud ya perfilado.  
La tercera fase ya se tienen colocados paneles de malla electrosoldada y pernos. Hacia el PK mayor (talud de interacción con las construcciones particulares de La Hostería) se hacen perforaciones para colocar pernos de anclaje + drenes en PVC (se utiliza equipo autopropulsado sobre orugas); hay trabajos de inyección de pernos con el uso de morteros de cemento. Un tramo final del talud de corte, se cubre utilizando plásticos a fin de proteger los suelos de una sobre saturación debido a las lluvias. Hay presencia de aguas infiltradas.  
Sobre la segunda berma de cortante, se emplazo la entrada al negocio particular de Las Grutas. En la parte central (que vendría a ser la tercera berma) se excavo la plataforma vial encajonada donde se emplaza la nueva calzada, hubo colocación de piedra rajón para mejorar la cimentación de la estructura del pavimento flexible. 
Se construyo una ODT # 058 x 900 mm, sus buzones (encole / descole), y se concluyo la construcción de un disipador escalonado que sale casi debajo de la plataforma de la piscina. Se inicia construcción de sub drenes. En un corto tramo y conseguido el nivel de sub rasante se procede a la extensión de granulares que conformaran la estructura del pavimento flexible y se realiza su imprimación con emulsión asfáltica de curado lento. La etapa termina con la colocación de la capa asfáltica en caliente tipo MSC-25 y así se habilitara próximamente el tramo para el tránsito automotor y poder liberar la actual calzada para su intervención. Las rasantes de esta la vía nueva con el tramo del PK 13 no se han empalmado todavía. Sector Hostería Las Grutas. 
b) Sobre el box del PK 12+764 después de su terminación se dejo inactivo por un tiempo. Para todo el cuerpo del box, se utilizo concreto premezclado y bombeado de 28 MPa. La obra es de L = 21 m. de largo. Las aguas de la Qda. (San Juana II), circulan libremente por el box. Sobre un área anexa a esta obra hubo demolición de una vivienda y se continúan con los llenos laterales y superiores compactados con Hamm y extendidos con motoniveladora CAT. Los taludes laterales de este lleno se dejaron con pendiente 3:2. Conseguido el nivel de sub rasante se procede a la extensión de granulares que conformaran la estructura del pavimento flexible y se realiza su imprimación con emulsión asfáltica de curado lento. La etapa termina con la colocación de la capa asfáltica en caliente tipo MSC-25 y se habilitara el tramo para el tránsito automotor y poder liberar la actual calzada para su intervención incluido el desmantelamiento y ampliación del puente San Juana II. Sector Hostería Las Grutas. </t>
  </si>
  <si>
    <t xml:space="preserve">a) Inactivo. Se conformo el paquete estructural y granular del pavimento flexible. Posteriormente se coloco la capa intermedia de mezcla asfáltica, utilizando el tren de pavimentación Dynapac. El tramo hacia PK mayor ya cuenta con la demarcación horizontal, y se habilita para el tránsito vehicular. Hubo necesidad de construir un muro escollera. 
b) Inactivo. Sobre la calzada opuesta (o PK 13+400 CI), se realizo la construcción de la ODT # 169 x 1500 mm. obra de drenaje que ya atravesó la calzada existente. Se le hizo el buzón intermedio. Conformado el paquete granular y estructural del pavimento flexible, se le realizo su imprimación y se coloco finalmente la capa asfáltica MSC-25. Hay excavaciones mecánicas y adecuación del piso (se usa rana para compactación) para la construcción de cunetas en concreto. Hubo excavación lateral donde se coloco tubería Novafort de 23" y 32" de diámetro. También hubo necesidad de ampliar la longitud de los cabezotes de las alcantarillas como la # 63 y 67, y se intervinieron las ODTs # 64, 65 y 66. Hay chequeos topográficos. Sector frente y diagonal a La Jungla (que cuando se termine) se unirá con su tramo inmediato y antecesor de Las Grutas. El tránsito automotor circula por la nueva por está nueva guiado por maletines y delineadores tubulares.  </t>
  </si>
  <si>
    <t>Inactivo. 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tránsito automotor para liberar y entrar a rehabilitar la calzada existente.</t>
  </si>
  <si>
    <t xml:space="preserve">Hubo fresado total de la calzada. Se fresaron franjas, fallos, deformaciones, agrietamientos e inestabilidades. También hubo bacheos aislados tipo cajeo. Se agregan áridos vírgenes tipo base granular, luego de su compactación se continuo con la etapa de imprimación con emulsión asfáltica de curado lento y el extendido de la capa intermedia asfáltica en caliente tipo MSC-25. Se realizan cortes con disco diamantado a fin de construir cunetas (en ambos costados) con sección en L por el sistema de ajedrezado. Sobre la salida del túnel peatonal, se continua con la construcción de una rampa "peatonal". Sector Tamarindos / Comfenalco.
Hacia PK mayor (llegando a Margarita del 8), después del fresado + la adición de áridos vírgenes + la colocación de la capa asfáltica se terminan cortes con disco diamantado para la construcción de cunetas (por sistema de ajedrezado) con sección en L. El tránsito automotor se habilito por la nueva calzada, previa señalización y demarcación del tramo. </t>
  </si>
  <si>
    <t>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tránsito vehicular. También se instalaron defensas metálicas tipo bionda. 
b) Inactivo. Sobre la calzada opuesta (o PK 14+800 CI) se termino la fase de consolidación y protección del talud (a una pendiente) se coloco malla electrosoldada con perforación para pernos y drenes en PVC. También hubo aplicación de concreto lanzado. Ahora se construyen subdrenaje laterales (geotextil NT + piedra filtro + tubo ranurado) y cunetas laterales en con sección en L utilizando concreto premezclado de 21 MPa. El tránsito automotor circula por la calzada opuesta y se libera la calzada existente. Sector La Bloquera.</t>
  </si>
  <si>
    <t xml:space="preserve">Inactivo. El tramo ya cuenta con la capa asfáltica intermedia tipo MSC-25 (sobre el antiguo sector Margarita del 8 o variante a San Jerónimo). Con su señalización o demarcación horizontal se habilito al servicio del tránsito automotor de un largo tramo siendo utilizado para el rodaje sobre el nuevo puente sobre la Guaracú I . </t>
  </si>
  <si>
    <t>a) Tramo inicial, inactivo: Se termino el corte y excavación para conformación de la banca (se bajo rasante hasta 3 m de profundidad). Ya encontrada la cota de sub rasante se colocaron granulares que formaron el paquete estructural del pavimento flexible. Impermeabilizados estos granulares se extendió la capa asfáltica en caliente MSC-25. Previamente se construyeron los subdrenaje (geotextil NT + piedra filtro +tubo ranurado en PVC). Sobre ese primer tramo también se termino la construcción de las cunetas laterales con sección en L.  
Se realiza instalación e inyección de pernos (se tiene a la fecha 310 pernos de L= 9 m y 70 drenes en PVC ). Se colocan pernos pasivos de anclaje con malla 3 x 3 m., y L= 9 m.  Se continua  instalación de  malla (15x15x6) en la parte media baja. 
Hacia el PK medio y sobre el talud (intermedio) separador de calzadas, se concluyo la consolidación con pernos pasivos # 10 colocados @ 1.5 m de distancia y luego la aplicación de concreto lanzado bombeado y transportado en mixer. 
b) Tramo final: Hacia PK mayor del talud que llevara tres banqueos, sigue trabajando una CAT (sobre orugas) que realiza el perfilado y excavación sobre la segunda berma de cortante e inicio de cortes en la fase III; con su colocación de pantalla en concreto lanzado y pernos pasivos de anclaje. Sobre la fase # 1 se termino con la colocación de malla electrosoldada (15x15x6mm) + pernos autoperforantes (L= 9 m) y se aplico concreto lanzado (colocado por bombeo y transportado en mixer). Hay 2 perforadoras sobre orugas auto propulsadas, trabajando en la segunda fase de sostenimiento del talud y también se están reponiendo los pernos punzonados.   
A causa de lluvias, el talud en tratamiento y perfilación sufrió un deslizamiento tipo rotacional, y luego lluvias adicionales aumentaron el tamaño del deslizamiento del talud en tierra. Por el método de traspaleo mecánico se sigue descargando el material rodado y deslizado, dejándose el talud mas tendido o con poca inclinación del obteniendo en su primer corte. Sobre los agrietamientos aparecidos desde la zona media (y en dirección diagonal) del talud en recubrimiento y hacia el talud ya protegido, se prolonga su fisuramiento hasta la pata del talud. Maquina sobre orugas realizo un leve corte de la pantalla protectora.  
Se procede a reforzar con mas pernos pasivos el talud cubierto y consolidado, se utiliza otro equipo perforador autopropulsado. Nuevamente y debido a lluvias de larga duración ocurre una nueva descompresión de la cara expuesta. Personal construye una cuneta perimetral en concreto. Durante estos trabajos hay chequeos topográficos. Sobre el PK menor (previa demarcación) sigue habilitado el cruce del tránsito automotor, pero el tránsito sigue utilizando la calzada existente.  Los días Santos hubo inactividad. Sector ubicado cerca a La Guaracú I.</t>
  </si>
  <si>
    <t xml:space="preserve">Inactivo. La plataforma de la segunda calzada ya cuenta con la capa intermedia asfáltica tipo MSC-25. Se concluye la construcción de una bajante escalonada que recoge y conduce aguas de cunetas lineales de la nueva calzada (se utiliza concreto pre mezclado colocado por gravedad). Personal instalo defensas metálicas tipo bionda. También se colocaron sardineles prefabricados tope llantas. Se construyeron cunetas (con sección triangular o en L con concreto de 21 MPa) y filtros. </t>
  </si>
  <si>
    <t xml:space="preserve">Inactivo. La plataforma de la segunda calzada ya cuenta con la capa intermedia asfáltica tipo MSC-25, frente al conjunto residencial Palmeras 2 y diagonal a Palmeras 1. Se realizo la construcción de cunetas en L en concreto y de un disipador en concreto (para la ODT # 079 x 900 mm.) con dirección hacia la pata del talud del terraplén. El concreto utilizado es premezclado (21 MPa) colocado por gravedad mediante canales en PVC. Hacia el PK. También se colocaron defensas metálicas tipo bionda. Después de cortar un morro terreo, ubicado sobre el separador de calzadas, (con el fin de aumentar el radio de curvatura de la vía existente), se alarga la ODT, se le construye un buzón central y se realiza saneo a la sub rasante. Se realizaron llenos compactados con Hamm y la adición de granulares de SBG / BG, imprimados los áridos se coloca la capa intermedia de mezcla asfáltica MSC-25.     
Este frente de obra es zona limite entre la UF-1.0 y UF-2.1 y se encuentra ubicado en la zona urbana de San Jerónimo. </t>
  </si>
  <si>
    <t>a) Inactivo. La obra finalizada hizo conexión (en escuadra) sobre las bases del estribo # 2 del puente K 4+500. Es un muro de 119 m de largo con varios niveles de cimentación debido a la topografía del lugar. El polígono formado por el talud de corte y que sostiene la actual vía (con concreto lanzado) se cubrió con láminas de geodren planar a medida que se subieron con los niveles de llenos. Ahora personal realiza trabajos de adecuación de cuneta perimetral (con prefabricados trapezoidales) sobre el intradós del muro. Se continua con la construcción de una viga (tramificada) de realce a todo lo largo del muro y apoyada sobre el borde de las escamas prefabricadas (ancho 2.0 x h= 0.5 y tramos de 2.9 m.). Hacia PK menor hay un PARE / SIGA, porque todos los vehículos circulan por un solo carril y sobre la calzada existente.
b) Inactivo. Trabajos terminados sobre el talud. Sobre la calzada existente y en los vanos del nuevo puente, (y hacia el PK menor), se sometió el talud de la vía, a la colocación de pernos pasivos (autoperforantes # 10) en una única fila, así: Tramo # 1; 9 Und. con L= 9m; Tramo # 2 y # 3 con 10 Und. con L= 6 m., para un total de 19 pernos. Hay también colocación de una fila de drenes en PVC de D= 2.5". Culminadas la etapas en cada tramo, se coloco la malla electrosoldada y concreto lanzado a modo de pantalla de protección.</t>
  </si>
  <si>
    <t>Inactivo. El tramo cuenta con la capa intermedia de mezcla asfáltica tipo MSC-25. Se hizo la demarcación horizontal, utilizando pintura para trafico (B/A) a base de agua. También se instalaron defensas metálicas tipo bionda. Se habilito el tramo para el paso del tránsito automotor y poder libertar y entrar a rehabilitar la calzada existente.</t>
  </si>
  <si>
    <t>Los cortes sobre los taludes (en cajón) mostraron desde su comienzo ser altamente erosionables y se formaron poco a poco deslaves y surcos, y en consecuencia el talud mas alto y con forma sesgada sufrió descompresión en varios tramos. La temporada invernal afecto el estado de los agrietamientos. Por lo tanto se continua su peinado (mecánico con CAT y que no se concluyo) para remover el material fallado y de esta manera se tiende con una menor pendiente la única cara que poseía el talud perfilado y fallado el pasado año (agosto). Se continua en su corona, la perforación mecánica y la perforación de huecos para colocar pernos pasivos de anclaje (L = 6 m) + drenes en PVC con L = 3 m y la respectiva pantalla de concreto; a medida que se excava y baja el corte mecánico se recubre. Se suprime el paso vehicular que se había habilitado "por un carril" y bajando hacia San Jerónimo, por lo tanto todo el tránsito automotor circula por la calzada subiendo. Lluvias pueden continuar afectando mas su estabilidad. Sector o Zona Urbana de San Jerónimo y limites con la UF-1.0.</t>
  </si>
  <si>
    <t xml:space="preserve">Inactivo. Terminados los trabajos ejecutados con la lanzavigas, esta se desarmo para llevarla a otro frente de trabajo (Meloneras). El tramo se interviene nuevamente con la instalación de redes ITS, y con la colocación en definitiva de las capas granulares, también se coloco la capa asfáltica. Mediante cortes con disco de tungsteno se realizo la construcción de cunetas en concreto, con sección en L. Realizados todos los trabajos, se hizo su demarcación horizontal y se habilito el tramo para todo el tránsito automotor (bajando / subiendo). Por lo tanto se hizo uso del nuevo puente La Muñoz I.  </t>
  </si>
  <si>
    <t>La canalización de las aguas de la Qda. La Muñoz I, fue terminada con la construcción del box. Este se construyo con un total de 5 módulos y sus dimensiones finales son:  L = 90 m x H = 5.5 m "gálibo" x Ancho = 6. 0 m. Se llevaron a cabo los llenos para ambos costados. También se termino la rampa con llenos sobre el estribo # 2 (previa fundida de su placa de aproximación en concreto reforzado). Gran parte del área ya cuenta con la capa asfáltica en caliente MSC-525. Se trabajo en la construcción de redes de drenajes superficiales y en la colocación de sardineles prefabricados. Hubo alargue de la aleta del encole del box, cerca a la Ciudadela Premium y se le practicaron llenos laterales. Hay trabajos de paisajismo por parte de personal de Devimar. Se habilitado el tránsito automotor por el nuevo puente vehicular y sobre los retornos en superficie, por lo tanto se hizo previamente la demarcación horizontal utilizando pintura (B/A), colocando maletines y delineadores tubulares y poder canalizar el tránsito automotor que entra y sale del Municipio.</t>
  </si>
  <si>
    <t>Sector fresado totalmente. Sobre la corona de la curva vertical convexa se retiro capa asfáltica y la totalidad de la estructura granular (con dos CAT sobre orugas, con uso de la cuchara y/o martillo hidráulico) a fin de bajar la cota, disminuir la pendiente y se modificará de inmediato el PIV de la curva vertical. Pero debido a la dureza de la roca se recurrió a la perforación de barrenos para voladuras con el uso de explosivos químicos controlados para su fragmentación. Suspendidos nuevamente los barrenos, se procede a la excavación mecánica. Por lo tanto las rasantes de ambas vías se irán a igualar en este trayecto. En este tramo ya casi encuentre el nivel de la subrasante. El trabajo posterior será la colocación de granulares que compondrán la estructura granular del pavimento flexible. Sector Loma Hermosa
Hacia el PK mayor, donde lo permitieron los trabajos se colocaron granulares y luego se procedió a su imprimación. Hacia el PK mayor "después de La Qda. La Espada" hubo fresado selectivo, bacheos aislados tipo cajeo, fresado por franjas según la severidad de grietas, de deformaciones o de las inestabilidades. Un largo tramo ya cuenta con la capa asfáltica tipo MSC-25. Se construyeron cunetas en concreto. El tránsito automotor circula por la nueva calzada. Frente de obra ubicada en el sector de Loma Hermosa / El Francés.</t>
  </si>
  <si>
    <t xml:space="preserve">a) Inactivo. Con el uso de tres excavadoras CAT (pluma + cucharon y plumas + martillos) se termino la excavación de una montaña con formación rocosa, cuyo material se llevo en volquetas al box en la zona urbana de San Jerónimo, al Ahuyamal y a otros puntos de acopio y procesamiento. La finalidad del trabajo, es cortar y unir las rasantes de dos puentes en construcción. Se colocaron granulares provisionales. El área física se tiene ocupada con campamentos, deposito de materiales, de vigas pretensadas, área de trabajo y para maniobras de movimiento de equipos. El área fue ocupada para el desarmado de La Lanzavigas. El sitio sigue con granulares a medio colocar y compactar. 
b) Inactivo. En su área anexa y hacia el PK menor, se termino con la construcción de un muro (# 172) en HA, que será de acompañamiento sobre el estribo # 2 del nuevo puente o K 21+500; este tuvo cuatro (4) cotas diferentes de cimentación escalonada. Se inician los llenos compactados previa impermeabilizan los concretos que quedaran en contacto con tierras (se utilizo pintura negra bituminosa + láminas de geodren nodular 600). Se construyo la placa de aproximación. Hay trabajos topográficos. Esta pendiente de llegar a la verdadera cota de subrasante. El área fue ocupada para el desarmado de La Lanzavigas y poderla trasladar a otro frente de obra. El sitio sigue con granulares a medio colocar y compactar. </t>
  </si>
  <si>
    <t>Inactivo. Después de realizar la actividad de demarcación horizontal sobre la CD, con el uso de pintura para trafico B/A se autorizo el desvío del tránsito automotor. 
Se intervino la calzada existente con fresado en frio levantando toda su capa asfáltica, se imprimaron los granulares y se coloco la capa MSC-25. Se dio inicio a la colocación y extensión de la capa asfáltica en caliente MSC-19 previa colocación de un riego de liga. Sector El Sapo - Meloneras.</t>
  </si>
  <si>
    <t xml:space="preserve">a) Inactivo. Hacia el PK menor, se realizo el fresado en frio y por un extremo de la actual calzada. Se utilizo parte del granular existente y otro granular virgen (BG) se adicionó. Se hizo su imprimación con emulsión asfáltica y se coloco la capa asfáltica en caliente MSC-25. Se termino el trabajo con la construcción de cunetas en concreto (premezclado de 21 MPa) con sección en L y fundidas por sistema de ajedrez.
b) En el tramo medio de este sector se levanto la totalidad de la estructura del pavimento existente (con fresado y excavadora), se levanto la rasante de una curva vertical cóncava y se procedió a la sobre excavación para buscar las cotas de cimentación de un muro curvilíneo en HA o # 042 o PK 21+450). Fueron fundidas por tramos las 5 zapatas fundidas y con diferente cota de cimentación, lo que equivale a tener cimentación escalonada. Se utilizo grúa dotada con eslinga, excavadora CAT y el colado (de la obra por tramos) se realizo utilizando concreto premezclado de 28 MPa., y colocado siempre por sistema de bombeo. A medida que subió de nivel con los concretos (vástagos) estos se impermeabilizan aplicándose pintura negra bituminosa. Se construyeron los subdrenaje, se colocaron llenos con el uso de un bulldozer y se compactaron con vibro para afirmados. Hubo construcción (por alargue) de ODTs # 216 x 900 mm., + ODT # 094 x 900 mm., que verterán directamente sus aguas al Rio Aurrá. Hubo construcción de disipadores en concreto. El tramo ya cuenta con capa asfáltica  tipo MSC-25, cunetas y bordillos prefabricados. Ahora se da inicio para colocar y extender la capa asfáltica en caliente tipo MDC-19 (carril x carril), previa imprimación ce la superficie con un riego de liga. Sobre este tramo existe permanentemente caída de piedra. Todo el tránsito automotor circula por la nueva calzada. Sector Meloneras.    
c) Inactivo. Sobre el PK 21+812 se realizo actividad de corte y preparación para prolongación de ODT # 096, se instalan 5 tubos Titán acampanados x 900 mm x 2.5 m, se realizo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realizo la instalación de la capa intermedia asfáltica tipo MSC-25. Se inicio la construcción de cunetas triangulares por ambos costados de la calzada, previo corte con disco diamantado de la capa asfáltica. También se construyo un canal abierto / cerrado tipo cárcamo (60 x 60 cm), y un muro corto para dar acceso a una finca particular. Hubo actividades de paisajismo sobre el separador central. Sector Meloneras. </t>
  </si>
  <si>
    <t>a) Inactivo. Obras relacionadas con la ODT # 099. Se realizo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El tránsito automotor circula por la calzada derecha.
b) Inactivo. Hacia el PK menor / mayor, ya se cuenta con capa asfáltica en caliente tipo MSC-25 y se inicia corte de la capa asfáltica para la construcción de cuentas en concreto con sección en L. También se intervino el talud del PK 22+100 al que se le colocaron pernos pasivos faltantes y se utilizo un equipo perforador autopropulsado sobre orugas. Sector Meloneras / Talud rehabilitado</t>
  </si>
  <si>
    <t xml:space="preserve">a) Inactivo.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Inactivo. La plataforma vial en este sitio ya cuenta con su capa asfáltica en caliente, tipo MSC-25. Mediante cortes con disco diamantado se construyen cunetas triangulares en concreto de 21 MPa por el sistema de ajedrezado. El sitio se encuentra con señalización (H / V) debido a la canalización del tránsito que entra y sale del municipio de Sopetrán. </t>
  </si>
  <si>
    <t>a) Inactivo. Se tienen 2 muros en TA (enfrentados) que contienen el terraplén de descenso (como relleno retenido) y un terraplén en ascenso con el muro # 057 o K 23+720 todavía sin terminar; una vez culminados los trabajos se direccionara el tránsito en sentido San Jerónimo - Santafé de Antioquia.  
Muro en TA PK 23+930 (# 058 con L= 121.5 m en CD), terminado. La rasante ya cuenta con capa asfáltica MSC-25 
Muro del PK 23+920 o muro TA ( # 059 con L= 103 m en CD), está terminado. La rasante ya cuenta con capa asfáltica MSC-25
b) Inactivo. El Marco del K 23+860 (# 040). La rasante ya cuenta con capa asfáltica MSC-25. Sobre este tramo largo personal instala sardineles prefabricados previo el corte de capa asfáltica con disco diamantado. 
El conjunto de todas estas obras, vienen a ser a futuro la solución para el tránsito vehicular "en altura" en el sentido San Jerónimo - Santafé de Antioquia y para el tránsito vehicular "en superficie" entre Santafé de Antioquia - Sopetrán. 
c) Inactivo. Para el tránsito vehicular en el sentido Sopetrán - Santafé, ya se tiene la calzada (o enlace K 0+140 a K0+330) exclusiva en este sentido de circulación con su capa asfáltica intermedia tipo MSC-25, con un ancho de 7 m.. A esta vía, que tiene un trazado paralelo al Rio Aurrá, la acompaña lateralmente un anden o sendero peatonal - todavía sin terminar - (de 1.6 m de ancho) bordeando también el rio, anden que ira a terminar en el sitio turístico de Piedras Verdes.           
Hay trabajos de paisajismo colocando material orgánico traído del sector del Ahuyamal o Guaimaral. Continua el plan de manejo del tránsito, que fijo los desvíos y/o conexión vehicular con Sopetrán y la vía antigua. Sector variante y Partidas de Sopetrán.</t>
  </si>
  <si>
    <t>a) Inactivo. Se realizo actividad de paisajismo en los anillos viales del retorno (con pajarita CAT 416F) incluyendo la construcción de sardineles en concreto y de cunetas con sección en L y en V. Hubo sembrado de palmas. Se reinician (en forma intermitente) trabajos de seguridad vial, con la colocación de defensas metálicas, tipo bionda. 
b) Con excavadora CAT 330 D2L, se inicio un corte mecánico del talud y se avanza con dirección hacia Villa del Marques (en la CI), sector fruteras ambulantes (que trabajaban bajo carpas).  Se iniciara allí la construcción de un box culvert peatonal (o PK 23+700 CI)</t>
  </si>
  <si>
    <t xml:space="preserve">Inactivo. Realizada la totalidad de llenos (sub base y base granular) debidamente compactados se les realizo la imprimación utilizando emulsión asfáltica de rompimiento lento. Se seguirá acondicionando el acceso a Sindelhato. Se habilitaron entradas (a un nivel mas bajo) para fincas sobre el CD. Hacia el final del frente de obra (o PK mayor) se construyo buzón y descole. El tránsito automotor circula por la calzada antigua. </t>
  </si>
  <si>
    <t>a) Inactivo. Trabajos concluidos en cortes mecánicos y de llenos para prolongación de tramo vial; cerca al PR 14. El tramo ya cuenta con la capa intermedia de mezcla asfáltica tipo MSC-25. Hubo instalación de defensas metálicas tipo bionda y colocación de bordillos tope llantas prefabricados. Hay trabajos "intermitentes" de excavación manual y mecánica para el tendido de redes ITS. Solo se sigue trabajando en traslado de redes secas. 
b) Un tramo ya cuenta con capa intermedia asfáltica, tipo MSC-25, cubriéndose la ODT intervenida. Hubo instalación de defensas metálicas tipo bionda. Hacia el PK mayor se construyeron cunetas en concreto con sección triangular, cunetas de corona y filtros perimetrales. También hubo colocación de bordillos tope llantas prefabricados. Hubo personal realizando traslado de redes secas e instalando redes subterráneas ITS. Se reinicia excavación mecánica con CAT 330 D2L y los acarreos en volquetas de los térreos; hay colocación de señales verticales. Sector cercano al PR 14.</t>
  </si>
  <si>
    <t>a) En el patio que funciona como de acopio de materiales (de la planta de asfaltos), se termina la construcción de un paso inferior para acceder a La Puerta. El galibo horizontal de la obra es de 4.5 m. x galibo vertical 3 m. x L= 34 m. Se realiza la colocación de llenos laterales aprovechando la cercanía del material procedente de la planta. La obra la realizara el Concesionario mediante acuerdo con la Comunidad por consulta previa, y por esto no se encuentra con algún avance especifico dentro de su plan de obras. Además será conocido como el puente # 048.  Anexo al box se realizo alargue de ODT # 132  utilizando tubos Titan acampanados x 900 mm., y con buzón intermedio. Se siguen realizando llenos laterales y superiores.  
b) Hacia el PK mayor (o PK 28+400) se continúan trabajos de excavación y llenos y que por su proximidad la Rio Aurrá se hace un muro escollera escalonado (rocas grandes + concreto hidráulico). Se trabaja con bulldozer y excavadoras sobre orugas CAT (330 y 312C), se trae material de bancos de corte / préstamo. Hubo demolición del restaurante Los Guajiros. Hay alargue del box culvert (#137 con tramos escalonados y alargue de ODTs # 133 + 134 (x 900 mm) y construcción de una nueva ODT # 211. Hay control topográfico por parte de MAR1.  Sobre esta área pero en la calzada existente (o PK 28+500) se inicia un corte mecánico de térreos. Lluvias de larga duración afectan trabajos con manejo de térreos y de acarreos. Sector La Puerta - Sabanazo - Villa Carnelly</t>
  </si>
  <si>
    <t xml:space="preserve">a) Inactivo. Se trabajo en las ODT # 139, # 140 y # 141. Se trabajo en buzón y en disipador sobre estas ODTs. Se realizan trabajos de paisajismo. Ahora se colocan defensas metálicas tipo bionda, se utiliza el martillo hidráulico montado en un equipo Bobcat. Al talud del terraplén se le realizo una hidrosiembra y se le protegió con manto anti erosión.     
b) Inactivo. La calzada opuesta a este frente (o PK 27+700 CI), ya cuenta con la capa asfáltica en caliente tipo MSC-25. Se realizaron cortes con disco diamantado (sobre la capa asfáltica) para la construcción de cunetas en concreto (premezclado de 21 MPa) se funden por el sistema de ajedrezado y con sección hidráulica en L.    </t>
  </si>
  <si>
    <t xml:space="preserve">Box concluido. Losa de contrapiso con e= 80 cm. +  muros + placa aérea + aletas (encole / descole). El concreto pre mezclado utilizado en todos los casos "es bombeado" y de 28 MPa. (o 4000 PSI). La obra tuvo un galibo vertical de 5.7 m. Terminadas de construir las placas (reforzadas) de acceso o de aproximación por ambos costados se procedió a realizar llenos por capas compactadas con vibro para afirmados. Hay colocación de granulares que componen la nueva estructura del pavimento flexible (en 2 calzadas nuevas) y que estando los áridos imprimados con emulsión asfáltica de curado lento se coloca y extiende la capa intermedia MSC-25. Hacia el PK menor se realizan llenos hasta encontrar el nivel de la calzada existente, hay adición de material de RAP para los materiales de la subbase. Esta obra corresponde al futuro acceso vehicular a la Vda. Guaimaral y la realiza el Concesionario mediante acuerdo con la Comunidad por consulta previa, y por esto no se encuentra con algún avance especifico dentro del plan de obras. Además es conocido como el puente # 045. El tránsito automotor circula por la calzada existente. Lluvias afectan trabajos. </t>
  </si>
  <si>
    <t>Se termino corte mecánico y perfilado de talud. Se trato de cortes térreos que se realizaron con excavadoras CAT 330 D2L. Hay talud con pendiente única y otro con 2 pendientes y berma intermedia. Para el talud de única pendiente, se termino la perforación (de una de las caras perfiladas) y se colocaron pernos pasivos de L = 9 m. y se le coloco en un corto tramo una pantalla en concreto lanzado (para proteger solo una red seca, vecina del talud). Sobre le otro talud (que cuenta con berma intermedia), y sobre su cara expuesta se somete a hidrosiembra utilizando una malla orgánica con bolsas de mulch (ecofibras / celulosa) que protegerán las semillas de la erosión hídrica / eólica (como intento de ver resultados en un plan y labor de revegetación). Sobre la plataforma vial se mejoraron los suelos débiles agregándoles un pedraplén. Hubo colocación de granulares que componen la nueva estructura del pavimento flexible (en 2 calzadas nuevas). Estando los áridos imprimados con emulsión asfáltica de curado lento se coloca y extiende la capa intermedia MSC-25. Se inicia la construcción de cunetas y filtros laterales. Terminados los cortes y llenos, se hará conexión con el acceso a Guaimaral (falso túnel). El tránsito automotor circula por la calzada existente. Lluvias afectan trabajos.</t>
  </si>
  <si>
    <t xml:space="preserve">Inactivo. Se realizo demolición de cunetas en concreto "recién construidas" para corregir su desnivel y que no se detenga el agua lluvia formando una piscina. La solución es la construcción de un canal que verterá las aguas hacia el buzón de la ODT # 151. Personal termino el tapado con mortero de cemento de los faltantes entre el concreto lanzado y el bordillo de las cunetas. Se tiene tránsito automotor por la nueva calzada (en una dirección) y por la antigua calzada (en otra dirección), suprimiéndose totalmente un PARE / SIGA. 
Hubo personal suspendido en cuerdas, revisando el estado de los accesorios de los pernos colocados. Sector de La Laguna. </t>
  </si>
  <si>
    <t xml:space="preserve">Sigue el fallo sobre el costado derecho (con perdida de banca), por acción de las aguas del Rio Cuaca. Se encuentran las ODT´s # 162 y 163, con tubos Titan x 1500 mm. Pero el brazo del Rio Cauca arremete sobre este costado y los tubos Titan de las ODTs siguen su cabeceo. Sigue el agrietamiento con retroceso de su asentamiento. 
a) Hacia el PK menor o K 30+790 (box # 157), se tienen terminados un par de muros (de 28 MPa) en HA acompañantes uno a cada lado del descole del Box (de 6 m.  x 4.5 m y 28 MPa). Se impermeabilizaron los concretos con el paramento en contacto con tierras (pintura negra bituminosa), se le agregan láminas de lamidren que actúan como drenaje vertical y se protege la impermeabilización de los muros. Se le realizo la construcción de sus filtros laterales (geotextil + piedra filtro + tubo ranurado). Después de un tiempo de inactividad, se continua el extendido de los llenos mecánicos compactados con Hamm. Encontrada la cota de subrasante se inicia la colocación de granulares tanto a PK mayor como a PK menor, se utiliza motoniveladora CAT y vibro Hamm para afirmados. Sector Tierra Mítica.
b) Sobre la calzada opuesta (o PK 31+260/680 - CI) se termino el corte mecánico y de esta manera se alejo parte del corredor vial, del cauce del Rio Cauca. También se realizo la consolidación inmediata de la cara superior perfilada del talud con perforaciones, y se colocaron pernos pasivos (#10 de L= 3 y 9 m.), drenes en PVC (2.5") y concreto lanzado sobre paneles de malla electrosoldada (15x15x6 mm). El primer tramo del talud tuvo dos (2) fases de excavación y perfilado, con una berma intermedia. El talud intermedio se tiene finalizado tanto la fase de sostenimiento como de protección. La excavación sobre toda la plataforma vial se mejoró con la colocación de piedra rajón. Se realizo la construcción de nueva ODT # 159 x 900 mm acampanada. En la plataforma se colocaron los granulares correspondiente a la estructura del pavimento flexible, luego su imprimación y coloco la capa intermedia asfáltica en caliente tipo MSC-25. En este momento se siguen construyendo filtros longitudinales y cunetas en concreto con sección en L y por el sistema ajedrezado.  
Sobre la montaña mas alta se continua la excavación mecánica y la perforación de la corona destapada y perfilada (cara libre) para la colocación de pernos pasivos de anclaje, con L = 12 m. Cuando hay excavación mecánica con excavadora CAT 330 D2L en la parte alta, se debe cerrar la totalidad de la vía debido a la caída y rodada de rocas, por lo tanto hay un equipo destinado a la limpieza inmediata para poder habilitar el tránsito automotor y siempre por un carril; allí, se trabaja con personal PARE / SIGA. Con el traslado del nuevo trazado se abandona el sitio de movimiento en masa presentado el año pasado. Lluvias afectan trabajos de corte mecánico y acarreos de térreos.  Los días Santos hubo inactividad. Sector Tierra Mítica. </t>
  </si>
  <si>
    <t xml:space="preserve">Hubo cortes mecánicos, excavación y eliminación de vegetación, matorral y descapotes. Se reinicia la construcción de ODT # 164 x 1500 mm. que verterá sus aguas directamente al Rio Cauca. Se inician los llenos traídos de Tierra Mítica y se extienden con motoniveladora CAT 140 M y se compactan vibro Hamm. También se adicionaron granulares y a un corto tramo del ramal se coloco la capa asfáltica tipo MSC-25. Se realizaron ensayos de campo (con equipo nuclear). Se realizaron excavaciones mecánicas con CAT 416 F, para el tendido subterráneo de redes ITS. El tramo se intervino hasta las proximidades del estribo # 1 del nuevo puente sobre el Rio Cauca. Hubo chequeos y controles topográficos. </t>
  </si>
  <si>
    <t>Terminada la construcción de dalas de cimentación del muro en TA, se sigue trabajando con CAT 320D2 + pajarita, grúa con brazo telescópico, vibro tipo benitín, canguro y rana para el montaje de escamas de concreto. Sobre el PK cercano al estribo se termino la re instalación de un tubería recta de 1500 mm para ODT (se le bajo la cota de cimentación) que atravesó perpendicularmente los muros en escamas o TA. Se siguen colocando las ultimas filas de escamas prefabricadas con las dovelas terminales (o dovelas de hormigón de 35 MPa) por sus dos costados y se utiliza cinta polimérica FS30 y FS50 para su tensionamiento y fijación e intercaladas entre capas de relleno de material seleccionado. La longitud del muro tendrá 180 m y alturas variables entre 9 y 3 m., con ancho de calzada de 12 m y este se conectara desde el estribo hasta la rotonda o glorieta de la vía Bolombolo. Hay continuos chequeos y trabajos topográficos. Lluvias paralizan en ocasiones trabajos. El acceso a este frente de obra solo se realiza por la vía Santafé - Anzá - Bolombolo.</t>
  </si>
  <si>
    <t xml:space="preserve">Sectores puntuales del puente, presentan el tablero desgastado con presencia de baches y mostrando a la vista el acero de refuerzo y con agregados sueltos. Siguen baches tapados con láminas de acero. La junta transversal de dilatación principal (lado Santafé) esta siendo afectada por el desconfinamiento del concreto el cual muestra bastantes desprendimientos de bloques con la exposición del acero de refuerzo. </t>
  </si>
  <si>
    <t>a) Inactivo. Finaliza actividad de la construcción de filtros laterales.  
Se realizo actividad de instalación y extensión de material de sub base granular, por el método de cereo, se realiza imprimación de granulares y se instala mezcla asfáltica tipo MSC-25. Sobre el separador central hay instalación de redes ITS.
En un tramo lateral se construyen las cunetas en concreto con sección en L. 
Finaliza la construcción de el descole de ODT # 085. Sector urbano de San Jerónimo, frente al conjunto residencial Paraíso del Sol y Piñón del Rio .
b) Inactivo. Sobre el PK 20+380 CD (muro en HA  # 109 - en 3 módulos separados). Se terminaron de construir los tres muros en HA que en forma independiente enlazan las pilas y el estribo # 2 del nuevo puente vehicular. Su altura fue similar a la altura del estribo (7 m.). Estos 3 módulos se construyeron por etapas utilizando concreto premezclado bombeado de 28 MPa. Todos los aceros principales son en su mayoría # 10. La obra se encuentra ubicada frente al conjunto residencial Paraíso del Sol y Piñón del Rio y es denominada como el ramal norte de San Jerónimo.</t>
  </si>
  <si>
    <t>a) Sobre la calzada CI, (o existente o PK 19+440) se termino el fresado y se entra en el desmantelamiento del tablero del puente para ampliación. Se levanto una tubería Titan de una ODT x 900 mm. y se hizo un alargue a un box culvert (1.7 x 1.7 m) cuyo cuerpo en concreto ya se tiene terminado. Falta armar y fundirle las placas de acceso. Dentro del sobreancho de la vía se trabaja en excavaciones para las redes ITS, por lo tanto se prepara su terreno con excavación, adición de suelo mejorado y compactación. Sector Politécnico.
b). Se realiza el alzado de la malla protectora del talud, debido a que presentaba material caído y desprendido. El peso de este material la había desapuntado de la roca.</t>
  </si>
  <si>
    <t xml:space="preserve">Continua el fresado de la calzada (der. bajando desde el peaje hacia Medellín y subiendo desde San Cristóbal). Este se realiza un fresado por franjas o por lotes utilizando el equipo SANY C8. Los granulares se encuentran a una profundidad entre 16 y 18 cm. En general se realiza un fresado general de calzada de hasta e= 7 cm. desde el bordillo del separador central hasta la cuneta del borde opuesto. Cuando la calzada a rehabilitar tiene fallos, agrietamientos profundos o muestra signos de inestabilidad se le realiza bacheo con adición de granulares vírgenes. P Los tramos ya intervenidos se les aplica un riego total de emulsión asfáltica y se procede a extender la capa intermedia de mezcla asfáltica tipo MSC-25. El material de fresado (o RAP) se lleva al un acopio temporal de PR 46+800. Para la ejecución de los trabajos, se habilita un tramo de la calzada opuesta o gemela para el tráfico vehicular con 2 sentidos de circulación. También se da la oportunidad al tránsito de circular por un carril de la calzada intervenida por fresados. El tránsito es controlado mediante desvíos con personal PARE / SIGA, tanto subiendo como bajando. En todo caso este es guiado y separado por cintas y delineadores tubulares, luces, conos y maletines. Por temporada de Semana Santa, se ha hecho la demarcación horizontal en forma temporal para prestar el PMU. Los días Santos hubo inactividad. </t>
  </si>
  <si>
    <t xml:space="preserve">Se encuentra totalmente montada la estructura metálica (pórtico como estructura de cubierta definitiva) de la zona o playa de peajes. La cubierta general (con Long= 18.5 m x Ancho= 36.5m), se encuentra cubriendo las 8 islas.     
Sobre la plataforma o playa (que cuenta con 7 islas y 8 carriles de circulación) están por finalizar los trabajos relacionados con la disposición de redes de telecomunicaciones, con la construcción de sus cajas de inspección, de derivación y de distribución y el tapado de tuberías.  
Se construyeron las 14 casetas o garitas de cobro (2 casetas por isla). Sobre la parte superior del muro de la caseta, se colocaron y ensamblaron perfiles metálicos (tipo Acesco), para que sirva como moldura y cerramiento superior de cada garita. La ventanería colocada tiene dispuestos vidrios corredizos de seguridad; se les siguen instalando redes y cableados para la trasmisión de (datos / voz) de los equipos electrónicos. Como dispositivos separadores de trafico, se fundieron muretes en concreto hidráulico. Hubo cortes de placas de pavimento rígido para la instalación de dispositivos de conteo de ejes vehiculares y manejo de talanqueras. Se continua con la construcción "por tramos" de la viga  de transición entre pavimentos (Flex. / Rígido). Se han desmontado las carpas, se retiran las casetas de cobro de peaje provisionales existentes y se demuelen sus bases de concreto. Hay aplicación de pintura (color amarillo trafico y negro) sobre los bordes de cada isla y en los muretes. Los cobros funcionan en dos colas y por cada sentido, y hay pago electrónico FLYPASS. 
Anexo al peaje se realizo corte mecánico (con CAT 330 D2L) a fin de acceder con otra calzada en dirección hacia las oficinas provisionales de contenedores, sobre el costado izquierdo. Este corto tramo "en curva" ya cuenta con granulares definitivos y su capa asfáltica intermedia MSC-25. Los espacios ahora son ocupados para el parqueo de vehículos particulares.  </t>
  </si>
  <si>
    <t xml:space="preserve">Se encuentran estacionadas 2 grúas, una ambulancia y un carro de inspección a fin de prestar los servicios de emergencia, cuando los usuarios o las condiciones  los requieran. </t>
  </si>
  <si>
    <t xml:space="preserve"> El tramo ya cuenta con capa asfáltica en caliente tipo MSC-25. Terminados los cortes sobre la carpeta asfáltica se inicio la colocación de sardineles prefabricados para delimitar el separador central entre calzadas. Estos módulos tienen una altura estándar de 45 cm. Después de realizada la excavación mecánica con pajarita CAT 416F sobre el cabezote del encole de la ODT # 003 se construyo un muro de gaviones y en otro tramo anexo también se dio sostén al talud y a un canal de concreto existente; y se demuele un tramo que ha perdido verticalidad. Este muro flexible tiene un espaldar de h= 4m de altura, utilizando mallas triple torsión 2x1x1 m., piedra de rio y geotextil NT. Sobre la ODT # 004 del PK 0+663, se realizo otra excavación mecánica para construir un muro de gaviones similar a la otra ODT. Se le construyen pilotes en concreto debido a los empujes del suelo débil y húmedo que componen al talud, estos pilotes serán conectados con una viga de amarre. Los gaviones están dispuestos en tizón / punta y son de tamaño (2x1x1 m). Hay trabajos pendientes de acabados, paisajismo y de drenajes faltando colocación de material sobre el separador central. Todo el tránsito automotor circula por la nueva calzada.  </t>
  </si>
  <si>
    <t>PK 5+800 CD. Muro en HA, (# 167) sobre cimentación combinada (zapatas + caissons). Continua la extensión mecánica de material de llenos sobre el trasdós del muro. Sector perdida de banca, La Potrera.</t>
  </si>
  <si>
    <t>PK 10+200 CI. Fueron realizados cortes mecánicos y con ayuda de explosivos, de montaña rocosa. Ahora se colocan y extienden los granulares que conformaran el paquete de áridos del pavimento flexible. Sector intervenido Piedra Negra.</t>
  </si>
  <si>
    <t>PK 9+650 CI, Muro en HA # 165 de L = 125 m. Luego de fundidas las zapatas y colocados los arranques de los aceros de refuerzo, se inicia el armado de las parrillas para los vástagos. Se construirán por tramos.</t>
  </si>
  <si>
    <t>PK 17+500/600 CD - Perfilado de talud. Un par de equipos perforadores (sobre orugas), realizaron huecos para densificar con mas pernos pasivos el sostenimiento del talud. La excavadora sobre orugas realiza traspaleo para remover material terreo desprendido. En los días Santos se presento inactividad. Sector La Guaracú I</t>
  </si>
  <si>
    <t>PK 23+700 CI. Box culvert peatonal. Se realiza la colocación de hierros de refuerzo correspondientes a la losa de contrapiso. Los arman y aseguran sobre un solado de concreto. Sector de Tafetanes.</t>
  </si>
  <si>
    <t>PK 29+900 CD. Continuara el cubrimiento de un talud, para colocar un tipo de hidrosiembra utilizando una malla orgánica con bolsas de mulch (ecofibras / celulosa) que protegerán las semillas de la erosión hídrica / eólica. En los días Santos hubo inactividad. Sector Guaimaral</t>
  </si>
  <si>
    <t>PK 30+790 (Box # 157) CD. Una vez colocados los llenos sobre el box culvert, se da inició a la extensión y compactación de los granulares. Lo realiza una moto conformadora CAT 140 M. Sector de Tierra Mítica.</t>
  </si>
  <si>
    <t xml:space="preserve">PK 31+200 / 300 CI. Personal de MAR1, realiza la construcción de cunetas en concreto con sección en L y las funden (en concreto f´c = 14 MPa), en forma ajedrezada. Sector de Tierra Mítica.  </t>
  </si>
  <si>
    <t>PR 49+600 - Sitio de inicio de la vía concesionada. Hubo trabajos de rehabilitación de la doble calzada. Ambas calzadas se dieron temporalmente al servicio del transito automotor, por el PMU de los días Santos. Acá, hay inactividad en trabajos. Sector de San Cristóbal.</t>
  </si>
  <si>
    <t>PR 49+600 - Hubo trabajos de rehabilitación de la doble calzada. Ambas calzadas se dieron totalmente al servicio del transito automotor, por el PMU de los días Santos. Acá, hay inactividad en trabajos. Sector de San Cristóbal.</t>
  </si>
  <si>
    <t xml:space="preserve">PR 49+200 CI. Se reinician trabajos de fresado en frio con el equipo SANY - C8 (superficial ej., a 7 cm) y fresado profundo (ej. &gt; 17 cm.), con adición y remplazo de granulares. Sector San Cristóbal.  </t>
  </si>
  <si>
    <t xml:space="preserve">PK 0+410 CI. Personal de MAR1, realiza el montaje de un muro flexible sobre el cabezote (del encole) de la ODT # 003. El muro flexible, tendrá 4 niveles dispuestos en tizón/punta, con dimensiones (2x1x1 m). Los suelos intervenidos contienen mucha humedad. </t>
  </si>
  <si>
    <t>En este periodo el concesionario continuó con las siguientes actividades:
En Portal Medellín (PK0+804)-UF3.1B,  El día 12 de agosto de 2020, se terminó con la excavación, sección completa del  túnel principal, en el PK2+980,3; L acumulada=2,176,3 m a origen. También se terminó las instalación de concreto 25 MPa (sin fibra) para revestimiento en el K0+804 (Emboquille) (con observaciones de calidad oficio-EPS4G-00087-20); Acumulada=2.176,30 m. 
En el periodo se continuó la instalación de tubería perforada Novafort PAVCO de D= 400 mm para drenajes, entre abscisas PK2+980,30 a PK1+200 y PK0+804 a PK1+110, Hastial Derecho y PK2+980,30 a PK1+130 y PK0+804 a PK0+910, Hastial izquierdo.
Se evidencia construcción de CAZ de residuos contaminantes del PK2+980,3 al PK2+880.
Se evidencia construcción de cárcamo con ductos eléctricos de Media Tensión 4Ø6", del PK2+980,3 al PK2+420.
Se evidencio la instalación de concreto  de f´c=25 MPa, con solera plana en PK0+850 a PK0+880, PK2+479,5 al PK2+451, PK1+856 a PK1+838 y PK1+712,5 a PK1+814,5, y contra bóveda, entre los PK0+804  a PK0+850 HD.
En el periodo, la ventilación se esta ejecutando mediante ventilador axial Zitron 286 KW, desde el portal santa Fe. También, se evidenció; que se completó el desmontaje de la PTAR; el vertimiento de la aguas de infiltración, se esta realizando por los nuevos drenajes D=400 mm, lo cuales descargan en la piscina de sedimentación  de la PTAR Portal santa Fe y posteriormente en la quebrada LA FRISOLA.
Se evidenció que continúan las infiltraciones con menor caudal; El concesionario ejecuto tratamientos de infiltraciones (con perforaciones, calafateo e instalación de mangueras de D=1/2"), donde se evidenciaron sitios puntuales con flujos de agua asociados. Por otro lado se evidencio relanzado para restituir el pre soporte (Concreto lanzado 30 MPa + Fibra) y el revestimiento (concreto 25 Mpa sin fibra) en los "PATEROS"  que están siendo perfilados, debido a la construcción de los drenajes e invasión de la sección libre del túnel.</t>
  </si>
  <si>
    <r>
      <t xml:space="preserve">En el Portal Santa Fe de Antioquia (PK5+410)-UF3.1B. </t>
    </r>
    <r>
      <rPr>
        <b/>
        <sz val="11"/>
        <rFont val="Arial"/>
        <family val="2"/>
      </rPr>
      <t xml:space="preserve"> </t>
    </r>
    <r>
      <rPr>
        <sz val="11"/>
        <rFont val="Arial"/>
        <family val="2"/>
      </rPr>
      <t>El día 12 de agosto de 2020, se terminó con la excavación, sección completa del  túnel principal, en el PK2+980,3; L acumulada=2.429,7m a origen,  también se terminó las instalación de concreto 25 MPa (sin fibra) para revestimiento en el K5+410 (con observaciones de calidad oficio-EPS4G-00087-20); Acumulada=2.429,70 m. También se terminó la instalación de tubería perforada Novafort PAVCO de D= 400 mm para drenajes, entre las abscisas PK2+980,30 hasta PK5+410  Hastial Derecho, y desde el PK2+980,30 hasta  PK5+410 Hastial izquierdo.
Se evidenció la instalación de concreto para solera plana en terreno tipo SC-4R, entre los PK3+105,5-PK3+143, en Tipo SC-3R  entre los PK4+413,5 al PK4+337,5, en Tipo SC-2R entre los PK4+556,5 al PK4+565,5 y PK4+633 al PK4+651, y en tipo SC-1 del PK5+219,5 al PK5+246,5, PK5+266,5 al PK5+288,5. y contra bóveda, entre los PK5+410  a PK5+330.
Se evidencia construcción de CAZ de residuos contaminantes del PK2+980,3 al PK3+100,  PK3+160 al PK4+740.
Se evidencia construcción de cárcamo con ductos eléctricos de Media Tensión 4Ø6", del PK3+010 al PK3+100 y del PK3+210 hasta PK5+240 Hastial Derecho, la construcción de cárcamo ITS+carcamo Telecomunicaciones  del PK3+200 al PK4+190 (Hastial izquierdo), se evidencia construcción cárcamo trasversal baja tensión y telecomunicaciones 10 Ø =6" en PK3+645. Se evidencia excavación para construcción cárcamo transversal media tensión en
PK4+050. Se evidencia construcción completo cárcamo telecomunicaciones e ITS del PK3+200 al PK3+510 (hastial izquierdo).
Por otro lado Se evidenció que continúan las infiltraciones con menor caudal. El concesionario continuó ejecutado tratamientos de infiltraciones (con perforaciones, calafateo e instalación de mangueras), donde se evidenciaron sitios puntuales con flujos de agua asociados.
Se evidencia la instalación de formaleta para vaciado de concreto hidráulico MR4-(45Kg/cm2) (e=23 cm; a=4,50), entre el PK3+217 hasta el PK3+415, carril derecho.</t>
    </r>
  </si>
  <si>
    <r>
      <rPr>
        <b/>
        <sz val="11"/>
        <rFont val="Arial"/>
        <family val="2"/>
      </rPr>
      <t>Portal Medellín - Segundo Tubo Túnel Occidente</t>
    </r>
    <r>
      <rPr>
        <sz val="11"/>
        <rFont val="Arial"/>
        <family val="2"/>
      </rPr>
      <t xml:space="preserve">
Actividades de Instalación del drenaje D=400 mm, con tubería perforada Novafort-PAVCO, Instalación concreto para soleras planas 25MPa, construcción de caz de residuos contaminantes, construcción de cárcamos para telecomunicaciones e ITS,  relanzado para restituir el pre soporte (Concreto lanzado 30 MPa + Fibra) y el revestimiento (concreto 25 Mpa sin fibra) en los "PATEROS". Portal Medellín.
</t>
    </r>
  </si>
  <si>
    <r>
      <t xml:space="preserve">Galerías de conexión peatonal y vehicular - segundo tubo Túnel Occidente
</t>
    </r>
    <r>
      <rPr>
        <sz val="11"/>
        <rFont val="Arial"/>
        <family val="2"/>
      </rPr>
      <t xml:space="preserve">Actividades de relanzado del sostenimiento en pateros. </t>
    </r>
  </si>
  <si>
    <r>
      <rPr>
        <b/>
        <sz val="11"/>
        <rFont val="Arial"/>
        <family val="2"/>
      </rPr>
      <t>Portal Santa Fe - Segundo Tubo Túnel de Occidente</t>
    </r>
    <r>
      <rPr>
        <sz val="11"/>
        <rFont val="Arial"/>
        <family val="2"/>
      </rPr>
      <t xml:space="preserve">
Actividades de instalación de concreto hidráulico MR4-(45 Kg/cm2), Instalación del drenaje D=400 mm, con tubería perforada Novafort-PAVCO, Instalación concreto para soleras planas 25MPa, construcción de caz de residuos contaminantes, instalación de ductos para redes eléctricas MT, construcción de cárcamos para telecomunicaciones e ITS. Portal Santa Fe.
</t>
    </r>
  </si>
  <si>
    <t xml:space="preserve">En  Galería de Conexión Peatonal No 2 (2+165-Tunel nuevo):  Se termino la excavación de la galería desde el túnel nuevo (Cale), avanzó en terrenos con sostenimiento Tipo SG- II,sección completa, en el PK0+085,4. Ltotal acumulada de excavación = 92,4 m;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Ltotal acumulada de excavación = 86,6 m;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Ltotal acumulada de excavación = 80,6 m; éste avance esta adelantado,  teniendo en cuenta el programa de obra actualizado, el cual contempla el  inicio de excavación, el día 30 de diciembre de 2020.
En  Galería de Conexión Peatonal No 4 (3+645-Tunel nuevo):  Se terminó la excavación de la galería desde el túnel nuevo (cale),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(4+050-Tunel nuevo):  Se terminó la excavación de la galería desde el túnel nuevo (Cale), avanzó en terrenos con sostenimiento Tipo SG- II,sección completa, en el PK0+88,60. L total acumulada de excavación =96,10 m; éste avance esta adelantado,  teniendo en cuenta el programa de obra actualizado, el cual contempla el  inicio de excavación, el día 18 de febrero de 2021.
En  Galería de Conexión Vehicular No 3 (4+445- Túnel nuevo),  Se terminó la excavación de la galería desde el túnel nuevo (Cale), avanzó en terrenos con sostenimiento Tipo SG- II,sección completa, en el PK0+110,40. L total acumulada de excavación =114,80 m; éste avance esta adelantado,  teniendo en cuenta el programa de obra actualizado, el cual contempla el  inicio de excavación, el día 12 de marzo de 2021.
En  Galería de Conexión Peatonal No 6 (4+940- Túnel nuevo) , Se Terminó la excavación desde el túnel nuevo, en terrenos con sostenimiento Tipo SG- II, sección completa, en el PK0+136,50. L total acumulada de excavación = 140,50 m, éste avance esta adelantado,  teniendo en cuenta el programa de obra actualizado, el cual contempla el  inicio de excavación, el día 14 abril de 2021.
En  Galería de Conexión Vehicular No 1 (1+695- Túnel nuevo). Se Terminó la excavación desde el túnel nuevo, en terrenos con sostenimiento Tipo SG- II,sección completa, en el PK0+093,20. L total acumulada de excavación = 100,20 m, éste avance esta adelantado,  teniendo en cuenta el programa de obra actualizado, el cual contempla el  inicio de excavación, el día 17 marzo de 2021.
En Galería Peatonal No 1 (1+230- Túnel nuevo). Se terminó la excavación desde el túnel nuevo (Cale), en terrenos con sostenimiento Tipo SG- II, sección completa, en el PK0+092,2- Ltotal acumulada de excavación = 101,4 m; éste avance esta adelantado,  teniendo en cuenta el programa de obra actualizado, el cual contempla el  inicio de excavación, el día 27 de abril de 2021.. </t>
  </si>
  <si>
    <t xml:space="preserve"> PK0+804 - PK01+110 - UF3.1D - Construcción de dren colector de Ø = 400 mm. Portal Medellín (hastial derecho).</t>
  </si>
  <si>
    <t xml:space="preserve"> PK0+804 - PK01+110 - UF3.1D - Construcción dren colector de Ø = 400 mm. Portal Medellín (hastial derecho).</t>
  </si>
  <si>
    <t>PK2+460 - UF3.1D -  Construcción caja de inspección media tensión. Portal Medellín. (hastial derecho).</t>
  </si>
  <si>
    <t>PK2+430 - UF3.1D -  Construcción cárcamo media tensión. Portal Medellín. (hastial derecho).</t>
  </si>
  <si>
    <t>PK0+910 - UF3.1D - Toma de especímenes cilíndricos de concreto (laboratorista interventoría), para ensayos de resistencia a la compresión. Portal Medellín.</t>
  </si>
  <si>
    <t>PK0+804 - PK0+910 - UF3.1D - Construcción de dren colector de Ø = 400 mm. Portal Medellín (hastial izquierdo).</t>
  </si>
  <si>
    <t xml:space="preserve"> PK1+130 - UF3.1D - Excavación para construcción de dren colector de Ø = 400 mm. Portal Medellín (hastial izquierdo).</t>
  </si>
  <si>
    <t>PK1+712,5 - PK1+800 - UF3.1D - Instalación concreto 25 Mpa en solera plana (hastial izquierdo). Portal Medellín.</t>
  </si>
  <si>
    <t>PK2+420 - UF3.1D -  Construcción cárcamo media tensión. Portal Medellín. (hastial derecho).</t>
  </si>
  <si>
    <t>PK2+910 -  UF3.1D - Instalación acero de refuerzo cárcamo telecomunicaciones e ITS. Portal Medellín (hastial izquierdo).</t>
  </si>
  <si>
    <t>PK2+880 - PK2+980,3 -  UF3.1D -  Construcción de caz de residuos contaminantes. Portal Medellín (hastial izquierdo).</t>
  </si>
  <si>
    <t>PK2+300 - UF3.1D - CAZ residuos contaminantes e instalación de acero de refuerzo cárcamo ITS y telecomunicaciones . Portal Santa Fe (hastial izquierdo).</t>
  </si>
  <si>
    <t>PK3+372 - PK3+385 - UF3.1D - Instalación concreto hidráulico MR 4 (45kg/cm2), e= 25 cm, a=4,5 m, carril derecho. Portal Santa Fe.</t>
  </si>
  <si>
    <t xml:space="preserve"> PK3+372 - PK3+385 - UF3.1D - Instalación concreto hidráulico MR 4 (45kg/cm2), e= 25 cm, a=4,5 m, carril derecho. Portal Santa Fe.</t>
  </si>
  <si>
    <t>PK4+710 - UF3.1D - CAZ residuos contaminantes e instalación de acero de refuerzo cárcamo ITS y telecomunicaciones . Portal Santa Fe (hastial izquierdo).</t>
  </si>
  <si>
    <t>PK3+385 - PK3+415 - UF3.1D - Instalación concreto hidráulico MR 4 (45kg/cm2) (corte juntas transversales), e= 25 cm, a=4,5 m, carril derecho. Portal Santa Fe.</t>
  </si>
  <si>
    <t>PK3+385 - PK3+415 - UF3.1D - Instalación concreto hidráulico MR 4 (45kg/cm2) (pasadores de carga (dovelas)), e= 25 cm, a=4,5 m, carril derecho. Portal Santa Fe.</t>
  </si>
  <si>
    <t>PK3+635 - UF3.1D - Reperfilado de pateros. Portal Santa Fe.</t>
  </si>
  <si>
    <t>PK4+050 - UF3.1D - Excavación para construcción cárcamo transversal media tensión. Portal Santa Fe.</t>
  </si>
  <si>
    <t>PK4+000 - UF3.1D - CAZ residuos contaminantes y cárcamo ITS y telecomunicaciones . Portal Santa Fe (hastial izquierdo).</t>
  </si>
  <si>
    <t>PK4+190 - UF3.1D - Construcción completa  cárcamo telecomunicaciones e ITS (hastial izquierdo). Portal Santa Fe.</t>
  </si>
  <si>
    <t>PK4+740 - UF3.1D -  Construcción CAZ residuos contaminantes. Portal Santa Fe (hastial izquierdo).</t>
  </si>
  <si>
    <t>PK5+240 - UF3.1D -  Construcción cárcamo media tensión. Portal Santa Fe (hastial derecho).</t>
  </si>
  <si>
    <t>PK4+910 - UF3.1D - Excavación para construcción CAZ residuos contaminantes. Portal Santa Fe.</t>
  </si>
  <si>
    <t>PK5+410 - PK5+330 - UF3.1D - Conformación  contra bóveda (hastial izquierdo). Portal Santa Fe.</t>
  </si>
  <si>
    <t>En la UF 1 : En el periodo informado,  En recorrido de inspección de interventoría, se evidenció que el concesionario,  no ejecutó actividades de traslado de redes húmedas, en este frente de obra activo.
En la UF 3 : En el periodo informado,  En recorrido de inspección de interventoría, se evidenció que el concesionario,  no ejecutó actividades de traslado de redes húmedas, en este frente de obra activo.
Avance a la fecha UF1: Redes húmedas : 95%.
Avance a la fecha UF3: Redes húmedas : 98,0%.</t>
  </si>
  <si>
    <r>
      <rPr>
        <b/>
        <sz val="11"/>
        <rFont val="Calibri"/>
        <family val="2"/>
        <scheme val="minor"/>
      </rPr>
      <t xml:space="preserve">PK0+000 A PK17+800 ACT 0 a 31 - UF1. </t>
    </r>
    <r>
      <rPr>
        <sz val="11"/>
        <rFont val="Calibri"/>
        <family val="2"/>
        <scheme val="minor"/>
      </rPr>
      <t>No se evidencia actividades de traslado de redes.</t>
    </r>
  </si>
  <si>
    <r>
      <t xml:space="preserve">PK0+000 A PK17+800 ACT 0 a 31 - UF1. </t>
    </r>
    <r>
      <rPr>
        <sz val="10"/>
        <color theme="1"/>
        <rFont val="Calibri"/>
        <family val="2"/>
        <scheme val="minor"/>
      </rPr>
      <t>No se evidencia actividades de traslado de redes.</t>
    </r>
  </si>
  <si>
    <t>Durante la presente semana se reciben los reportes de las operadoras con respecto a los incidentes y accidentes ocurridos en las unidades funcionales del proyecto. Se presentaron veinte (20) accidentes con quince (15) lesionados y uno (1) fallecido.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y los nichos de auxilio del Túnel de Occidente .
- Se realiza inspección del poste S.O.S. de la UF4 encontrándose en funcionamiento.</t>
  </si>
  <si>
    <t>Actividades de Operación ejecutadas en la Fase de Construcción
Semana 286</t>
  </si>
  <si>
    <r>
      <rPr>
        <b/>
        <sz val="11"/>
        <rFont val="Arial"/>
        <family val="2"/>
      </rPr>
      <t>Ruta 6204 San Jerónimo - Túnel de Occidente</t>
    </r>
    <r>
      <rPr>
        <sz val="11"/>
        <rFont val="Arial"/>
        <family val="2"/>
      </rPr>
      <t xml:space="preserve">
- Actividades de Rocería. 
- Actividades de limpieza de cunetas y Obras transversales.
- Actividades de limpieza de calzada.
- Desvío en el PR20+200 al PR20+900 se encuentran transitables.
- Desvío en el PR22+200 al PR23+900 se encuentran transitables.
- Desvío en el PR24+400 al PR 25+900 se encuentran transitables.
- Desvío en el PR30+100 al PR30+300 se encuentran transitables.
- Desvío en el PR30+800 al PR32+200 se encuentran transitables.
- Desvío en el PR35+300 al PR39+000 se encuentran transitables.
- Zona Inestable PR34+900 se presenta estable.
- Se realiza control vehicular PR25+900, PR26+900, PR27+900, PR30+100 y PR35+200.
-  Actividades Policía de Carreteras PR21+900.</t>
    </r>
  </si>
  <si>
    <t>Ruta 6203 Cañasgordas - Santafé de Antioquia.
-  Actividades de Rocería.
-  Limpieza de Cunetas y Calzada.
-  Limpieza de obras transversales.
-  Actividades de control de Policía de Carreteras PR114+900 y PR75+000.
-  Zona Inestable del PR97+500 se encuentra estable.
-  La Vía se encuentra Transitable.
-  Se continua con la reparación de la Junta del puente PR108+000.
-  Se continua con la auscultación del pavimento.
- Construcción de gavión en el PR108+300, para descole de Obra tranversal.</t>
  </si>
  <si>
    <r>
      <rPr>
        <b/>
        <sz val="11"/>
        <rFont val="Arial"/>
        <family val="2"/>
      </rPr>
      <t>Ruta 6204 Túnel de Occidente - Medellín.</t>
    </r>
    <r>
      <rPr>
        <sz val="11"/>
        <rFont val="Arial"/>
        <family val="2"/>
      </rPr>
      <t xml:space="preserve">
-  Se realiza control vehicular para el paso de sustancias peligrosas para el ingreso al túnel en el portal Santa fe y portal Medellín en los horarios establecidos.
-  El Peaje de Aburra PR45+200. Se encuentra en Operación Normal.
-  Se realiza seguimiento a la zona inestable del PR45+000 y se observa que no presenta movimientos.
-  Limpieza de obras de drenaje.
-  Grúa y Ambulancia disponibles CCO.
-  Actividades Policía de Carreteras PR45+500.
-  Se continua con las actividades de Rehabilitación con el fresado de la Calzada derecha PR47+150 al PR49+600 y con la instalación de mezcla asfáltica.</t>
    </r>
  </si>
  <si>
    <r>
      <rPr>
        <b/>
        <sz val="11"/>
        <rFont val="Arial"/>
        <family val="2"/>
      </rPr>
      <t xml:space="preserve">Ruta 25B02 Bolombolo (Venecia) - Santafé de Antioquia.
</t>
    </r>
    <r>
      <rPr>
        <sz val="11"/>
        <rFont val="Arial"/>
        <family val="2"/>
      </rPr>
      <t xml:space="preserve">
- La Vía se encuentra en Operación Normal.
- Limpieza de Cunetas y Calzada PR22+600-PR23+000, PR27+600-PR28+000, PR40+600-PR40+900, PR46+600-PR46+800 y PR61+100-PR61+300. 
- Limpieza de Obras transversales PR28+000 y PR29+700.
- Se realizan labores de Rocería PR29+000-PR31+000 y PR47+000-PR48+000.
</t>
    </r>
    <r>
      <rPr>
        <sz val="11"/>
        <color theme="1"/>
        <rFont val="Arial"/>
        <family val="2"/>
      </rPr>
      <t xml:space="preserve">- Se Continua con la contrucción de micropilotes margen derecha en el PR49+150.
- Se Continua con la reparación de las Juntas del puente  Quebrada Arepitas 5 carril derecho en el PR06+300.
- Ambulancia y Grúa Disponibles en  Anzá PR44+900.
</t>
    </r>
    <r>
      <rPr>
        <b/>
        <sz val="11"/>
        <color theme="1"/>
        <rFont val="Arial"/>
        <family val="2"/>
      </rPr>
      <t xml:space="preserve">Ruta 6003 Peñalisa (Salgar) - Bolombolo (Venecia).
</t>
    </r>
    <r>
      <rPr>
        <sz val="11"/>
        <color theme="1"/>
        <rFont val="Arial"/>
        <family val="2"/>
      </rPr>
      <t>- Policía de carreteras en el PR 44+500. Puesto de control.
- La Vía se encuentra en Operación Normal.</t>
    </r>
  </si>
  <si>
    <t>UF 4 Ruta 6003 - 46+980 
Vía en Operación normal.</t>
  </si>
  <si>
    <t>UF 4 Ruta 25B02 - PR28+000
Limpieza de Obra de Drenaje transversal.</t>
  </si>
  <si>
    <t>UF 4 Ruta 25B02 -PR30+500
Rocería margen derecha.</t>
  </si>
  <si>
    <t>UF2.2 Ruta 6203 PR60+900 
Limpieza de obra transversal.</t>
  </si>
  <si>
    <t>UF2.2 Ruta 6203 PR81+400 
Ambulancia disponible Base Operaciones Manglar.</t>
  </si>
  <si>
    <t>UF2.1 Ruta 6204 A PR18+600 - PR18+900
Asistencia Accidente señalización.</t>
  </si>
  <si>
    <t>UF2.1 Ruta PR20+100
Vía en Operación normal.</t>
  </si>
  <si>
    <t>UF1  Ruta 6204 A PR21+900 al PR22+100
Control Policía de Carreteras.</t>
  </si>
  <si>
    <t>UF1  Ruta 6204 A PR25+500
Ambulancia en servicio.</t>
  </si>
  <si>
    <t>UF3 Ruta 6204 APR45+200 
Peaje en Operación.</t>
  </si>
  <si>
    <t>UF3 Ruta 6204 A PR45+500
Control Policía de Carreteras.</t>
  </si>
  <si>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ESTRIBO 1: Se funden núcleos de Caisson 1 y 2. Adecuación de área para construcción de Estribo.</t>
    </r>
    <r>
      <rPr>
        <sz val="11"/>
        <rFont val="Arial"/>
        <family val="2"/>
      </rPr>
      <t xml:space="preserve"> Adecuación área para construcción de Estribo. Se funde losa de apoyo andamios de carga.Se instala plataforma y acero de refuerzo, encofrado Viga cabezal y se funde.  Se realiza excavación mecánica para construcción Estribo 1' y losa complementaria. Se nstala solado, acero de refuerzo Viga Cabezal y muro espaldar y se funde con la aleta izquierda. Instalación acero de refuerzo losa complementaria entre Estribo 1 y estribo 1' y se funde.</t>
    </r>
    <r>
      <rPr>
        <sz val="11"/>
        <color theme="1"/>
        <rFont val="Arial"/>
        <family val="2"/>
      </rPr>
      <t xml:space="preserve">
</t>
    </r>
    <r>
      <rPr>
        <sz val="11"/>
        <rFont val="Arial"/>
        <family val="2"/>
      </rPr>
      <t>PILA 1: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y encofrado Dado y se funde. Se instala acero de refuerzo y encofrado Columna maciza de 6x3x8 y se funde tercer tramo. Instalación acero de refuerzo y encofrado de columnas rectangulares A y B. Se funde el último tramo.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r>
      <rPr>
        <sz val="11"/>
        <rFont val="Arial"/>
        <family val="2"/>
      </rPr>
      <t>. Por modificación en el diseño en el Estribo 2, se va ampliar el estribo, se contruye una losa complementaria y se construye Estribo 2', para empatar con el mruo en tierra armada. Se realiza demolición parcial de  muro espaldar del Estribo 2. se realizan perforaciones y anclaje de acero de refuerzo, encofrado y se funde.  Para el Estribo 2', se instala acero de refuerzo de la Viga Cabezal  y del muro espaldar y se funden. Instalación plataforma y acero de refuerzo losa complementaria y se funde.</t>
    </r>
    <r>
      <rPr>
        <sz val="11"/>
        <color theme="1"/>
        <rFont val="Arial"/>
        <family val="2"/>
      </rPr>
      <t xml:space="preserve">
</t>
    </r>
    <r>
      <rPr>
        <u/>
        <sz val="11"/>
        <color theme="1"/>
        <rFont val="Arial"/>
        <family val="2"/>
      </rPr>
      <t xml:space="preserve">SUPERESTRUCTURA
</t>
    </r>
    <r>
      <rPr>
        <sz val="11"/>
        <color theme="1"/>
        <rFont val="Arial"/>
        <family val="2"/>
      </rPr>
      <t xml:space="preserve">PILA 1: </t>
    </r>
    <r>
      <rPr>
        <sz val="11"/>
        <color rgb="FFFF0000"/>
        <rFont val="Arial"/>
        <family val="2"/>
      </rPr>
      <t xml:space="preserve"> Se instala plataforma para losa superior Dovela sobre Pila y Dovelas N°1, se instala acero de refuerzo de losa inferior, muros y losa superior y se funden. Montaje carro de avance para construir Dovelas en voladizos 1 y 2. Se instala acero de refuerzo, ductos  y se funden las Dovelas  2 , 3, 4, 5, 6 ,7, 8 ,9 y 10.  Se instalan y se tensionan cables.</t>
    </r>
    <r>
      <rPr>
        <u/>
        <sz val="11"/>
        <color theme="1"/>
        <rFont val="Arial"/>
        <family val="2"/>
      </rPr>
      <t xml:space="preserve">
</t>
    </r>
    <r>
      <rPr>
        <sz val="11"/>
        <rFont val="Arial"/>
        <family val="2"/>
      </rPr>
      <t>PILA 2:</t>
    </r>
    <r>
      <rPr>
        <u/>
        <sz val="11"/>
        <rFont val="Arial"/>
        <family val="2"/>
      </rPr>
      <t xml:space="preserve"> I</t>
    </r>
    <r>
      <rPr>
        <sz val="11"/>
        <rFont val="Arial"/>
        <family val="2"/>
      </rPr>
      <t>nstal</t>
    </r>
    <r>
      <rPr>
        <sz val="11"/>
        <color theme="1"/>
        <rFont val="Arial"/>
        <family val="2"/>
      </rPr>
      <t>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t>
    </r>
    <r>
      <rPr>
        <sz val="11"/>
        <rFont val="Arial"/>
        <family val="2"/>
      </rPr>
      <t xml:space="preserve">Instalacion carros de avance voladizos 3 y 4  para construir Dovelas 2, 3, 4 , 5 , 6, 7, 8, 9 y 10; se instala acero de refuerzo , ductos , se funden, se instalan cablesy se tensionan. </t>
    </r>
    <r>
      <rPr>
        <sz val="11"/>
        <color rgb="FFFF0000"/>
        <rFont val="Arial"/>
        <family val="2"/>
      </rPr>
      <t xml:space="preserve">
</t>
    </r>
    <r>
      <rPr>
        <sz val="11"/>
        <rFont val="Arial"/>
        <family val="2"/>
      </rPr>
      <t>ESTRIBO 2: Instalación de aisladores sísmicos,  acero de refuerzo y encofrado Dovela sobre Estribo y se funde con los topes sísmicos.</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</si>
  <si>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t>
    </r>
    <r>
      <rPr>
        <sz val="11"/>
        <rFont val="Arial"/>
        <family val="2"/>
      </rPr>
      <t xml:space="preserve"> 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t>
    </r>
    <r>
      <rPr>
        <sz val="11"/>
        <color theme="1"/>
        <rFont val="Arial"/>
        <family val="2"/>
      </rPr>
      <t xml:space="preserve">
</t>
    </r>
    <r>
      <rPr>
        <sz val="11"/>
        <rFont val="Arial"/>
        <family val="2"/>
      </rPr>
      <t>ESTRIBO 2: Se funde el núcleo de los Caissons 30, 31 y 32. Se instala solado. Se instala acero de refuerzo y encofrado Viga Cabezal , topes sísmicos y pedestales y se funden para la calzada izquierda . Se instala acero de refuerzo y encofrado aletas, muro espaldar y se funden para la calzada izquierda. Se funde losa de aproximación para la calzada izquierda.</t>
    </r>
    <r>
      <rPr>
        <sz val="11"/>
        <color rgb="FFFF0000"/>
        <rFont val="Arial"/>
        <family val="2"/>
      </rPr>
      <t xml:space="preserve"> Para la calzada derecha se realiza excavación y demolición de muro existente para la construcción del Estribo. Se instala solado, acero de refuerzo y encofrado Viga Cabezal, pedestales y topes sísmicos. Se funde Viga Cabezal, topes sísmicos, pedestales , muro espaldar y aleta derecha.</t>
    </r>
    <r>
      <rPr>
        <sz val="11"/>
        <rFont val="Arial"/>
        <family val="2"/>
      </rPr>
      <t xml:space="preserve">
</t>
    </r>
    <r>
      <rPr>
        <u/>
        <sz val="11"/>
        <rFont val="Arial"/>
        <family val="2"/>
      </rPr>
      <t xml:space="preserve">SUPERESTRUCTURA
</t>
    </r>
    <r>
      <rPr>
        <sz val="11"/>
        <rFont val="Arial"/>
        <family val="2"/>
      </rPr>
      <t>Instalación mortero de nivelación con Sika Grout sobre pedestales. Montaje del Equipo lanza-vigas.
VANOS 1 , 2, 3 ,4 y 5.  Instalación de Vigas prefabricadas sobre apoyos de neopreno en ambas calzadas, se funden Diafragmas, instalación de pre-losas, acero de refuerzo de las losas y se funden. Para el VANO 6 pra la calzada izquierda, se instalan vigas prefabricadas sobre apoyos de neopreno, se instalan pre-losas, acero de refuerzo de la losa y se funde; se construye Diafragma en el Estribo 2. Se instala plataforma y acero de refuerzo para voladizos vanos 1, 2 , 3, 4, 5 y 6 costado izquierdo y derecho y se funden para la calzada izquierda. En la calzada derecha se funden en vanos 1, 2, 3 ,4 y 5.  Se instala acero de refuerzo y encofrado para módulos de New Jersey en vanos 1, 2, 3,  4 5 y  6  y se funden para lacalzada izquierda. Se realizan acabados</t>
    </r>
    <r>
      <rPr>
        <sz val="11"/>
        <color rgb="FFFF0000"/>
        <rFont val="Arial"/>
        <family val="2"/>
      </rPr>
      <t>.</t>
    </r>
    <r>
      <rPr>
        <sz val="11"/>
        <rFont val="Arial"/>
        <family val="2"/>
      </rPr>
      <t xml:space="preserve"> Instalación acero de refuerzo y encofrado New Jersey  calzada derecha ambos costados; se funden módulos.</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</si>
  <si>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rFont val="Arial"/>
        <family val="2"/>
      </rPr>
      <t>Se instala acero de refuerzo y encofrado Viga Cabezal, topes sísmicos y pedestales y cuerpo del Estribo y se funde. Se instala acero de refuerzo para losa de aproximación y se funde.
PILA 1: Se instala acero de refuerzo de núcleo de Caisson 3 y  4 y  se funden. Se realiza elevación de columna 4 y se funde. Instalación de plataforma  y acero de refuerzo y encofrado Viga Cabezal, topes sísmicos y pedestales y se funden.</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t>
    </r>
    <r>
      <rPr>
        <sz val="11"/>
        <rFont val="Arial"/>
        <family val="2"/>
      </rPr>
      <t>Se funde  elevación columna  5 y 6 a nivel de Viga cabezal. Se instala plataforma, acero de refuerzo  Viga Cabezal, topes sísmicos y pedestales y se funden.</t>
    </r>
    <r>
      <rPr>
        <sz val="11"/>
        <color rgb="FFFF0000"/>
        <rFont val="Arial"/>
        <family val="2"/>
      </rPr>
      <t xml:space="preserve">
</t>
    </r>
    <r>
      <rPr>
        <sz val="11"/>
        <rFont val="Arial"/>
        <family val="2"/>
      </rPr>
      <t>PILA 3. Instalación acero de refuerzo núcleo Caissons 7 y 8 y se funden. Adecuación área para Viga Cabezal. se funde solado. Se instala acero de refuerzo y encofrado Viga Cabezal, topes sísmicos y pedestales y se funden.
ESTRIBO 2. Instalación acero de refuerzo de núcleos de Caissons 9 y 10 y se funden. Instalación acero de refuerzo y encofrado Viga cabezal, topes sísmicos, pedestales y cuerpo del Estribo y se funden  con las aletas integradas. Instalación acero de refuerzo losa de aproximación y se funde.</t>
    </r>
    <r>
      <rPr>
        <sz val="11"/>
        <color rgb="FFFF0000"/>
        <rFont val="Arial"/>
        <family val="2"/>
      </rPr>
      <t xml:space="preserve">
</t>
    </r>
    <r>
      <rPr>
        <u/>
        <sz val="11"/>
        <rFont val="Arial"/>
        <family val="2"/>
      </rPr>
      <t xml:space="preserve">INFRAESTRUCTURA
</t>
    </r>
    <r>
      <rPr>
        <sz val="11"/>
        <rFont val="Arial"/>
        <family val="2"/>
      </rPr>
      <t>Instalación de mortero de nivelación con Sika Grout sobre pedestales. Montaje del equipo lanza vigas.</t>
    </r>
    <r>
      <rPr>
        <u/>
        <sz val="11"/>
        <rFont val="Arial"/>
        <family val="2"/>
      </rPr>
      <t xml:space="preserve">
</t>
    </r>
    <r>
      <rPr>
        <sz val="11"/>
        <rFont val="Arial"/>
        <family val="2"/>
      </rPr>
      <t xml:space="preserve">Vanos 1 , 2, 3 y 4: Instalación de Vigas sobre apoyos de neopreno, construcción de diafragmas, instalación de pre-losas, acero de refuerzo de la losa y se funden.
Instalación de plataforma y acero de refuerzo para construcción de voladizos costado izquierdo y derecho y se. funden </t>
    </r>
    <r>
      <rPr>
        <sz val="11"/>
        <color rgb="FFFF0000"/>
        <rFont val="Arial"/>
        <family val="2"/>
      </rPr>
      <t>.</t>
    </r>
    <r>
      <rPr>
        <sz val="11"/>
        <rFont val="Arial"/>
        <family val="2"/>
      </rPr>
      <t xml:space="preserve"> Instalación acero de refuerzo y encofrado defensas tipo New Jersey por ambos costados; se funden y se realizan acabados.. </t>
    </r>
    <r>
      <rPr>
        <sz val="11"/>
        <color rgb="FFFF0000"/>
        <rFont val="Arial"/>
        <family val="2"/>
      </rPr>
      <t>Pendiente instalación de junntas de dilatación.</t>
    </r>
  </si>
  <si>
    <r>
      <t xml:space="preserve">PUENTE PK9+400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10 de noviembre de 2020.
</t>
    </r>
    <r>
      <rPr>
        <u/>
        <sz val="11"/>
        <rFont val="Arial"/>
        <family val="2"/>
      </rPr>
      <t>CONTROL DE EXCAVACIÓN</t>
    </r>
    <r>
      <rPr>
        <sz val="11"/>
        <color theme="1"/>
        <rFont val="Arial"/>
        <family val="2"/>
      </rPr>
      <t xml:space="preserve">
CALDADA IZQUIERDA:
ESTRIBO 1: Caisson 1  h=9m; Caisson 2 h=12m
PILA 1: Caisson 3 h=16,14m; Caisson 4 h=14m
 PILA 2. Caisson 5 h=21,5m; Caisson 6 h=17,7m 
                                         PILA 3. Caisson 7 h=21,1m;  Caisson 8 h=18,9m
                                        ESTRIBO 2.  Caisson 9 h=12,4m;  Caisson 10 h=12m
</t>
    </r>
    <r>
      <rPr>
        <u/>
        <sz val="11"/>
        <rFont val="Arial"/>
        <family val="2"/>
      </rPr>
      <t>INFRAESTRUCTURA</t>
    </r>
    <r>
      <rPr>
        <u/>
        <sz val="11"/>
        <color rgb="FFFF0000"/>
        <rFont val="Arial"/>
        <family val="2"/>
      </rPr>
      <t xml:space="preserve">
</t>
    </r>
    <r>
      <rPr>
        <sz val="11"/>
        <rFont val="Arial"/>
        <family val="2"/>
      </rPr>
      <t>ESTRIBO 1: Se instala acero de refuerzo y se funden los núcleos de los Caisspns 1 y 2.</t>
    </r>
    <r>
      <rPr>
        <sz val="11"/>
        <color rgb="FFFF0000"/>
        <rFont val="Arial"/>
        <family val="2"/>
      </rPr>
      <t xml:space="preserve"> </t>
    </r>
    <r>
      <rPr>
        <sz val="11"/>
        <rFont val="Arial"/>
        <family val="2"/>
      </rPr>
      <t>Se instala solado y acero de refuerzo, encofrado Viga Cabezal y se funde con los topes sísmicos, pedestales, aleta izquierda y muro espladar.</t>
    </r>
    <r>
      <rPr>
        <u/>
        <sz val="11"/>
        <color rgb="FFFF0000"/>
        <rFont val="Arial"/>
        <family val="2"/>
      </rPr>
      <t xml:space="preserve">
</t>
    </r>
    <r>
      <rPr>
        <sz val="11"/>
        <rFont val="Arial"/>
        <family val="2"/>
      </rPr>
      <t>ESTRIBO 2: Instalación acero de refuerzo y se funden núcleos de Caissons 9 y 10. Se instala solado y acero de refuerzo Viga Cabezal, topes sísmicos y pedestales y se funden. Instalación acero de refuerzo y encofrado muro espaldar  y se funde. Instalación acero de refuerzo y encofrado aletas integradas y se funden.
PILA 1: Instalación acero de refuerzo Caisson 3 y 4 y se funden núcleos.</t>
    </r>
    <r>
      <rPr>
        <sz val="11"/>
        <color rgb="FFFF0000"/>
        <rFont val="Arial"/>
        <family val="2"/>
      </rPr>
      <t xml:space="preserve"> </t>
    </r>
    <r>
      <rPr>
        <sz val="11"/>
        <rFont val="Arial"/>
        <family val="2"/>
      </rPr>
      <t>Se realiza elevación de colunnas a nivel de Viga Cabezal. Se instalan andamios de carga y plataforma, instalación acero de refuerzo Viga Cabezal y se funde. Instalación acero de refuerzo topes sísmicos y pedestales y se funden.
PILA 2: Instalación acero de refuerzo núcleos Caisson 5 y 6 y se funden. Instalación acero de refuerzo y encofrado elevación Columnas a nivel de Viga cabezal y se funden. Instalación andamios de carca y plataforma para Viga Cabezal. Instalación acero de refuerzo y encofrado Viga cabezal y se funde con los pedestales y topes sísmicos.
PILA 3: Instalación acero de refuerzo núcleo del Caisson 7 y 8 y se funden. Adecuación área para Viga Cabezal. Se funde solado. Instalación acero de refuerzo Viga Cabezal y se funde con topes sísmicos y pedestales. Infraestructura terminada.</t>
    </r>
  </si>
  <si>
    <r>
      <t xml:space="preserve">PUENTE PK9+500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9 de noviembre de 2020.
</t>
    </r>
    <r>
      <rPr>
        <u/>
        <sz val="11"/>
        <rFont val="Arial"/>
        <family val="2"/>
      </rPr>
      <t>CONTROL DE EXCAVACIÓN</t>
    </r>
    <r>
      <rPr>
        <sz val="11"/>
        <color theme="1"/>
        <rFont val="Arial"/>
        <family val="2"/>
      </rPr>
      <t xml:space="preserve">
CALDADA IZQUIERDA
ESTRIBO 1. Caisson 1  h=12m; Caisson 2  h=13m 
                                      PILA 1. Caisson 3  h=17m;  Caisson 4  h=19m
PILA 2: Caisson 5 h=21m;  Caisson 6 h= 18,6m
ESTRIBO 2: Caisson 7 h=14,4m  Caisson 8 h= 13,1m
</t>
    </r>
    <r>
      <rPr>
        <u/>
        <sz val="11"/>
        <rFont val="Arial"/>
        <family val="2"/>
      </rPr>
      <t>INFRAESTRUCTURA</t>
    </r>
    <r>
      <rPr>
        <u/>
        <sz val="11"/>
        <color rgb="FFFF0000"/>
        <rFont val="Arial"/>
        <family val="2"/>
      </rPr>
      <t xml:space="preserve">
</t>
    </r>
    <r>
      <rPr>
        <sz val="11"/>
        <rFont val="Arial"/>
        <family val="2"/>
      </rPr>
      <t>ESTRIBO 1: Instalación acero de refuerzo núcleos Caisson 1 y 2 y se funden. Instalación acero de refuerzo  y encofrado Viga cabezal y se funde con topes sísmicos y pedestales y muro espaldar.</t>
    </r>
    <r>
      <rPr>
        <sz val="11"/>
        <color rgb="FFFF0000"/>
        <rFont val="Arial"/>
        <family val="2"/>
      </rPr>
      <t xml:space="preserve"> </t>
    </r>
    <r>
      <rPr>
        <sz val="11"/>
        <rFont val="Arial"/>
        <family val="2"/>
      </rPr>
      <t>Instalación acero de refuerzo y encofrado aleta izquierda y se funde.</t>
    </r>
    <r>
      <rPr>
        <sz val="11"/>
        <color rgb="FFFF0000"/>
        <rFont val="Arial"/>
        <family val="2"/>
      </rPr>
      <t xml:space="preserve">
</t>
    </r>
    <r>
      <rPr>
        <sz val="11"/>
        <rFont val="Arial"/>
        <family val="2"/>
      </rPr>
      <t>PILA 1:  Instalación acero de refuerzo núcleo de Caisson 3 y 4 y se funden</t>
    </r>
    <r>
      <rPr>
        <sz val="11"/>
        <color rgb="FFFF0000"/>
        <rFont val="Arial"/>
        <family val="2"/>
      </rPr>
      <t>. I</t>
    </r>
    <r>
      <rPr>
        <sz val="11"/>
        <rFont val="Arial"/>
        <family val="2"/>
      </rPr>
      <t>nstalación acero de refuerzo y encofrado elevación Columnas a nivel de Viga cabezal y se funden. Instalación andamios de carga y plataforma para Viga Cabezal. Instalación acero de refuerzo y encofrado Viga Cabezal, pedestales y topes sísmicos.Se funde Viga cabezal con topes sísmicos y pedestales.</t>
    </r>
    <r>
      <rPr>
        <sz val="11"/>
        <color rgb="FFFF0000"/>
        <rFont val="Arial"/>
        <family val="2"/>
      </rPr>
      <t xml:space="preserve">
</t>
    </r>
    <r>
      <rPr>
        <sz val="11"/>
        <rFont val="Arial"/>
        <family val="2"/>
      </rPr>
      <t xml:space="preserve">PILA 2: </t>
    </r>
    <r>
      <rPr>
        <sz val="11"/>
        <color rgb="FFFF0000"/>
        <rFont val="Arial"/>
        <family val="2"/>
      </rPr>
      <t xml:space="preserve">Instalación acero de refuerzo núcleo del Caisson 5 y se funde.
</t>
    </r>
    <r>
      <rPr>
        <sz val="11"/>
        <rFont val="Arial"/>
        <family val="2"/>
      </rPr>
      <t>ESTRIBO 2</t>
    </r>
    <r>
      <rPr>
        <sz val="11"/>
        <color rgb="FFFF0000"/>
        <rFont val="Arial"/>
        <family val="2"/>
      </rPr>
      <t>: Excavación mecánica área construcción Estribo.</t>
    </r>
  </si>
  <si>
    <r>
      <t xml:space="preserve">PUENTE PK9+800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12 de noviembre de 2020.
</t>
    </r>
    <r>
      <rPr>
        <u/>
        <sz val="11"/>
        <rFont val="Arial"/>
        <family val="2"/>
      </rPr>
      <t>CONTROL DE EXCAVACIÓN</t>
    </r>
    <r>
      <rPr>
        <sz val="11"/>
        <color theme="1"/>
        <rFont val="Arial"/>
        <family val="2"/>
      </rPr>
      <t xml:space="preserve">
CALDADA IZQUIERDA
ESTRIBO 1: Caisson 1 h=16m  Caisson2 h=20m
 PILA 1. Caisson 3   h=22,2m;  Caisson 4  h=15m 
</t>
    </r>
    <r>
      <rPr>
        <u/>
        <sz val="11"/>
        <rFont val="Arial"/>
        <family val="2"/>
      </rPr>
      <t>INFRAESTRUCTURA</t>
    </r>
    <r>
      <rPr>
        <u/>
        <sz val="11"/>
        <color rgb="FFFF0000"/>
        <rFont val="Arial"/>
        <family val="2"/>
      </rPr>
      <t xml:space="preserve">
</t>
    </r>
    <r>
      <rPr>
        <sz val="11"/>
        <rFont val="Arial"/>
        <family val="2"/>
      </rPr>
      <t xml:space="preserve">ESTRIBO 1: </t>
    </r>
    <r>
      <rPr>
        <sz val="11"/>
        <color rgb="FFFF0000"/>
        <rFont val="Arial"/>
        <family val="2"/>
      </rPr>
      <t xml:space="preserve">Instalación acero de refuerzo núcleo Caissons 2 y se funde.
</t>
    </r>
    <r>
      <rPr>
        <sz val="11"/>
        <rFont val="Arial"/>
        <family val="2"/>
      </rPr>
      <t xml:space="preserve">PILA 1: </t>
    </r>
    <r>
      <rPr>
        <sz val="11"/>
        <color rgb="FFFF0000"/>
        <rFont val="Arial"/>
        <family val="2"/>
      </rPr>
      <t>Instalación acero de refuerzo núcleos Caisson 3 y 4 y se funden. Instalación acero de refuerzo elevación columnas a nivel de Viga Cabezal y se funden.</t>
    </r>
    <r>
      <rPr>
        <u/>
        <sz val="11"/>
        <color rgb="FFFF0000"/>
        <rFont val="Arial"/>
        <family val="2"/>
      </rPr>
      <t xml:space="preserve">
</t>
    </r>
    <r>
      <rPr>
        <sz val="11"/>
        <rFont val="Arial"/>
        <family val="2"/>
      </rPr>
      <t>ESRIBO 2: Adecuaciones para construcción de Estribo. Se funde solado. Instalación acero de refuerzo construcción zapata y se funde con pedestales y topes sísmicos y muro espaldar. Instalación acero de refuerzo y encofrado aleta izquierda y se funde.</t>
    </r>
  </si>
  <si>
    <r>
      <t xml:space="preserve">PUENTE PK9+900 UF1. </t>
    </r>
    <r>
      <rPr>
        <sz val="11"/>
        <color theme="1"/>
        <rFont val="Arial"/>
        <family val="2"/>
      </rPr>
      <t>El concesionario inicia con la construcción de caminos de acceso al sitio de las obras y replanteo topográfico de ubicación de caisson a partir del</t>
    </r>
    <r>
      <rPr>
        <sz val="11"/>
        <color rgb="FFFF0000"/>
        <rFont val="Arial"/>
        <family val="2"/>
      </rPr>
      <t xml:space="preserve">  6 de noviembre de 2020.
</t>
    </r>
    <r>
      <rPr>
        <u/>
        <sz val="11"/>
        <rFont val="Arial"/>
        <family val="2"/>
      </rPr>
      <t>CONTROL DE EXCAVACIÓN</t>
    </r>
    <r>
      <rPr>
        <sz val="11"/>
        <color theme="1"/>
        <rFont val="Arial"/>
        <family val="2"/>
      </rPr>
      <t xml:space="preserve">
CALDADA IZQUIERDA
 ESTRIBO 1. Caisson 1 h=15m; Caisson 2 h=15,5m 
                                ESTRIBO 2. Caisson 3  h=10,5m; Caisson 4  h=10,8m
</t>
    </r>
    <r>
      <rPr>
        <u/>
        <sz val="11"/>
        <rFont val="Arial"/>
        <family val="2"/>
      </rPr>
      <t>INFRAESTRUCTURA</t>
    </r>
    <r>
      <rPr>
        <u/>
        <sz val="11"/>
        <color rgb="FFFF0000"/>
        <rFont val="Arial"/>
        <family val="2"/>
      </rPr>
      <t xml:space="preserve">
</t>
    </r>
    <r>
      <rPr>
        <sz val="11"/>
        <rFont val="Arial"/>
        <family val="2"/>
      </rPr>
      <t>ESTRIBO 1: Se instala acero de refuerzo y se funde núcleos de Caissons 1 y  2 y se funden</t>
    </r>
    <r>
      <rPr>
        <sz val="11"/>
        <color rgb="FFFF0000"/>
        <rFont val="Arial"/>
        <family val="2"/>
      </rPr>
      <t xml:space="preserve">. </t>
    </r>
    <r>
      <rPr>
        <sz val="11"/>
        <rFont val="Arial"/>
        <family val="2"/>
      </rPr>
      <t>Adecuación área para construcción de Estribo. Se funde solado e instalación acero de refuerzo  y encofrado, Viga Cabezal, cuerpo del estribo, pedestales, topes sísmicos y se funde.
ESTRIBO 2: Se instala acero de refuerzo y se funde el núcleo del Caisson  3 y 4. Adecuación área para construcción Estribo. Se instala solado, acero de refuerzo y encofrado Viga cabezal y se funde con topes sísmicos y pedestales. Infraestructura terminada.</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</si>
  <si>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encofrado ampliación Viga Cabezal , topes sísmicos, pedestalesy se funden.
Se realizó la excavación de los Caissons de los nuevos vanos:
ESTRIBO 1A: Caisson 25 h=15m;  Caisson 26 h=16,4m
PILA 1A: Caisson 27 h=20,7m;  Caisson 28 h=19,5m
PILA 2A: Caisson 29 h=18m;  Caisson 30 </t>
    </r>
    <r>
      <rPr>
        <sz val="11"/>
        <color rgb="FFFF0000"/>
        <rFont val="Arial"/>
        <family val="2"/>
      </rPr>
      <t xml:space="preserve">
</t>
    </r>
    <r>
      <rPr>
        <sz val="11"/>
        <rFont val="Arial"/>
        <family val="2"/>
      </rPr>
      <t xml:space="preserve">ESTRIBO 1A: Se instala acero de refuerzo núcleos 25 y 26 y se funden . Se instala acero de refuerzo y encofrado elevación columnas Caissons y de funden a nivel de Viga cabezal. Instalación acero de refuerzo y encofrado Viga Cabezal y muro espaldar, se funde Viga Cabezal con topes sísmicos, pedestales, muro espaldar y aletas integradas. Instalación acero de refuerzo losa de aproximación y se funde.
PILA 2A:  Se instala acero de refuerzo de los núcleos 29 y 30 y se funden. Se realiza la elevación de columnas a nivel de la Viga cabezal. Instalación de andamios de carga  y plataforma para Viga Cabezal. Se instala acero de refuerzo y encofrado Viga Cabezal, topes sísmicos y pedestales y se funden.
 PILA 1A,se instala cero de refuerzo núcleo del Caisson 27 y 28 y se funden. Instalación acero de refuerzo y encofrado elevación Columna Caisson 28 . Instalación plataforma, acero de refuerzo y encofrado, Viga Cabezal, topes sísmicos y pedestales y se funde.
</t>
    </r>
    <r>
      <rPr>
        <sz val="11"/>
        <color rgb="FFFF0000"/>
        <rFont val="Arial"/>
        <family val="2"/>
      </rPr>
      <t xml:space="preserve">
</t>
    </r>
    <r>
      <rPr>
        <u/>
        <sz val="11"/>
        <rFont val="Arial"/>
        <family val="2"/>
      </rPr>
      <t xml:space="preserve">SUPERESTRUCTURA </t>
    </r>
    <r>
      <rPr>
        <sz val="11"/>
        <color rgb="FFFF0000"/>
        <rFont val="Arial"/>
        <family val="2"/>
      </rPr>
      <t xml:space="preserve">
</t>
    </r>
    <r>
      <rPr>
        <sz val="11"/>
        <rFont val="Arial"/>
        <family val="2"/>
      </rPr>
      <t>Instalación de mortero de nivelación con Sika Grout sobre pedestales. Montaje del Equipo lanza-vigas en el Estribo 2.</t>
    </r>
    <r>
      <rPr>
        <sz val="11"/>
        <color rgb="FFFF0000"/>
        <rFont val="Arial"/>
        <family val="2"/>
      </rPr>
      <t xml:space="preserve">
</t>
    </r>
    <r>
      <rPr>
        <sz val="11"/>
        <rFont val="Arial"/>
        <family val="2"/>
      </rPr>
      <t xml:space="preserve">VANOS: 9, 8, 7, 6, 5, 4, 3, 2 y 1: Instalación de Vigas prefabricadas sobre apoyos de neopreno, instalación de construcción de Diafragmas e instalación acero de refuerzo de las losas y se funden.  Instalación plataforma y acero de refuerzo para voladizos vanos 9, 8, 7, 6, 5, 4, 3, 2 y 1 costado izquierdo y derecho y se funden. Instalación acero de refuerzo y encofrado para New Jersey por ambos costados. Se funden y se realizan acabados. </t>
    </r>
    <r>
      <rPr>
        <sz val="11"/>
        <color rgb="FFFF0000"/>
        <rFont val="Arial"/>
        <family val="2"/>
      </rPr>
      <t>Falta instalar juntas de dilatación.</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</si>
  <si>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t>
    </r>
    <r>
      <rPr>
        <sz val="11"/>
        <color rgb="FFFF0000"/>
        <rFont val="Arial"/>
        <family val="2"/>
      </rPr>
      <t>Caisson 1 h=12,1m, Caisson 2 h=13,1m, PILA 1: Caisson 3 h=14,8m, Caisson 4 h=17m</t>
    </r>
    <r>
      <rPr>
        <sz val="11"/>
        <color theme="1"/>
        <rFont val="Arial"/>
        <family val="2"/>
      </rPr>
      <t>, PILA 2: Caisson 5 h=15,2m, Caisson 6 h=18,2m ESTRIBO 2:  Caisson 7 h=11,05m, Caisson 8 h=11m  .  El avance en la excavación y fundida de anillos es del 105,0%</t>
    </r>
    <r>
      <rPr>
        <sz val="11"/>
        <color rgb="FFFF0000"/>
        <rFont val="Arial"/>
        <family val="2"/>
      </rPr>
      <t xml:space="preserve">.
</t>
    </r>
    <r>
      <rPr>
        <u/>
        <sz val="11"/>
        <rFont val="Arial"/>
        <family val="2"/>
      </rPr>
      <t xml:space="preserve">INFRAESTRUCTURA
</t>
    </r>
    <r>
      <rPr>
        <sz val="11"/>
        <rFont val="Arial"/>
        <family val="2"/>
      </rPr>
      <t xml:space="preserve">ESTRIBO 1: </t>
    </r>
    <r>
      <rPr>
        <sz val="11"/>
        <color rgb="FFFF0000"/>
        <rFont val="Arial"/>
        <family val="2"/>
      </rPr>
      <t>Se instala acero de refuerzo en los núcleos de los caissons 1 y 2 y se funden.</t>
    </r>
    <r>
      <rPr>
        <u/>
        <sz val="11"/>
        <rFont val="Arial"/>
        <family val="2"/>
      </rPr>
      <t xml:space="preserve">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</si>
  <si>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sz val="11"/>
        <rFont val="Arial"/>
        <family val="2"/>
      </rPr>
      <t xml:space="preserve">Seconstruye losa de aproximación.
</t>
    </r>
    <r>
      <rPr>
        <u/>
        <sz val="11"/>
        <rFont val="Arial"/>
        <family val="2"/>
      </rPr>
      <t xml:space="preserve">SUPERESTRUCTURA
</t>
    </r>
    <r>
      <rPr>
        <sz val="11"/>
        <rFont val="Arial"/>
        <family val="2"/>
      </rPr>
      <t>Instalación de mortero de nivelación con Sika Grout sobre pedestales. Montaje del Equipo lanza-vigas.</t>
    </r>
    <r>
      <rPr>
        <sz val="11"/>
        <color rgb="FFFF0000"/>
        <rFont val="Arial"/>
        <family val="2"/>
      </rPr>
      <t xml:space="preserve">
</t>
    </r>
    <r>
      <rPr>
        <sz val="11"/>
        <rFont val="Arial"/>
        <family val="2"/>
      </rPr>
      <t>VANOS 1,  2 y 3: Instalación de Vigas prefabricadas sobre apoyos de neopreno, construcción de Diafragmas, instalación de pre-losas, acero de refuerzo de las losas  y se funden</t>
    </r>
    <r>
      <rPr>
        <sz val="11"/>
        <color rgb="FFFF0000"/>
        <rFont val="Arial"/>
        <family val="2"/>
      </rPr>
      <t xml:space="preserve">. </t>
    </r>
    <r>
      <rPr>
        <sz val="11"/>
        <rFont val="Arial"/>
        <family val="2"/>
      </rPr>
      <t xml:space="preserve">Se instala acero de refuerzo y encofrado New Jersey por ambos costados y se funden en vanos 1 y 2. Se realizan acabados. </t>
    </r>
    <r>
      <rPr>
        <sz val="11"/>
        <color rgb="FFFF0000"/>
        <rFont val="Arial"/>
        <family val="2"/>
      </rPr>
      <t>Instalación acero de refuerzo y encofrado New Jersey vano 3, se funden y se realizan acabados.</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</si>
  <si>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t>
    </r>
    <r>
      <rPr>
        <sz val="11"/>
        <rFont val="Arial"/>
        <family val="2"/>
      </rPr>
      <t>Instalación acero de refuerzo y encofrado Viga Cabezal, topes sísmicos, pedestales, cuerpo del Estribo y se funden.</t>
    </r>
    <r>
      <rPr>
        <sz val="11"/>
        <color rgb="FFFF0000"/>
        <rFont val="Arial"/>
        <family val="2"/>
      </rPr>
      <t xml:space="preserve"> I</t>
    </r>
    <r>
      <rPr>
        <sz val="11"/>
        <rFont val="Arial"/>
        <family val="2"/>
      </rPr>
      <t>nstalación acero de refuerzo y encofrado aleta izquierda y derecha y se funden. Construcción de muro en concreto reforzado complementario al Estribo costado derecho. Se funde zapata. Se instala acero de refuerzo y encofrado elevación de muro y se funde. Se construye losa de aproximación en el Estribo 1.</t>
    </r>
    <r>
      <rPr>
        <sz val="11"/>
        <color rgb="FFFF0000"/>
        <rFont val="Arial"/>
        <family val="2"/>
      </rPr>
      <t xml:space="preserve">
</t>
    </r>
    <r>
      <rPr>
        <sz val="11"/>
        <rFont val="Arial"/>
        <family val="2"/>
      </rPr>
      <t>PILA 1: Se funden núcleos de Caissons 3 y 4. Se instala acero de refuerzo y encofrado elevacion de Columnas a nivel de Viga cabezal y se funde</t>
    </r>
    <r>
      <rPr>
        <sz val="11"/>
        <color rgb="FFFF0000"/>
        <rFont val="Arial"/>
        <family val="2"/>
      </rPr>
      <t xml:space="preserve">. </t>
    </r>
    <r>
      <rPr>
        <sz val="11"/>
        <rFont val="Arial"/>
        <family val="2"/>
      </rPr>
      <t>Adecuación área para Viga Cabeza</t>
    </r>
    <r>
      <rPr>
        <sz val="11"/>
        <color rgb="FFFF0000"/>
        <rFont val="Arial"/>
        <family val="2"/>
      </rPr>
      <t xml:space="preserve">l. </t>
    </r>
    <r>
      <rPr>
        <sz val="11"/>
        <rFont val="Arial"/>
        <family val="2"/>
      </rPr>
      <t>Instalación andamios de carga, plataforma, acero de refuerzo Viga Cabezal, topes sísmicos,  pedestales y se funden.</t>
    </r>
    <r>
      <rPr>
        <u/>
        <sz val="11"/>
        <rFont val="Arial"/>
        <family val="2"/>
      </rPr>
      <t xml:space="preserve">
</t>
    </r>
    <r>
      <rPr>
        <sz val="11"/>
        <rFont val="Arial"/>
        <family val="2"/>
      </rPr>
      <t>PILA 2:</t>
    </r>
    <r>
      <rPr>
        <sz val="11"/>
        <color rgb="FFFF0000"/>
        <rFont val="Arial"/>
        <family val="2"/>
      </rPr>
      <t xml:space="preserve"> </t>
    </r>
    <r>
      <rPr>
        <sz val="11"/>
        <rFont val="Arial"/>
        <family val="2"/>
      </rPr>
      <t>Se funde el núcleo de los Caissons 5 y 6. Instalación acero de refuerzo Columnas 5 y 6, se funden a nivel de Viga Cabezal.  Instalación de andamios de carga y plataforma , se instala acero de refuerzo Viga Cabezal y se funde con topes sísmicos y pedestales.</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Se realiza demolición del cuerpo del Estribo 1 del puente PK21+840. Se funden pesestales.
ESTRIBO 2: Se construyen pedestales y topes sísmicos sobre área construida del Estribo 1 del Puente PK21+840.
</t>
    </r>
    <r>
      <rPr>
        <u/>
        <sz val="11"/>
        <rFont val="Arial"/>
        <family val="2"/>
      </rPr>
      <t xml:space="preserve">SUPERESTRUCTURA
</t>
    </r>
    <r>
      <rPr>
        <sz val="11"/>
        <rFont val="Arial"/>
        <family val="2"/>
      </rPr>
      <t>Escarificación de pedestales para instalar mortero de nivelación. Montaje del equipo lanza-vigas.</t>
    </r>
    <r>
      <rPr>
        <sz val="11"/>
        <color rgb="FFFF0000"/>
        <rFont val="Arial"/>
        <family val="2"/>
      </rPr>
      <t xml:space="preserve">
</t>
    </r>
    <r>
      <rPr>
        <sz val="11"/>
        <rFont val="Arial"/>
        <family val="2"/>
      </rPr>
      <t>Vanos 1 , 2, 3 ,4 y 5: Instalación de Vigas prefabricadas sobre apoyos de neopreno, construcción de diafragmas, instalación de pre-losas, acero de refuerzo de las losas y se funden</t>
    </r>
    <r>
      <rPr>
        <sz val="11"/>
        <color rgb="FFFF0000"/>
        <rFont val="Arial"/>
        <family val="2"/>
      </rPr>
      <t>. En los  vanos 1, 2, 3 y 4 se instala plataforma y acero de refuerzo para voladizos costado izquierdo y derecho y se funden.  En el vano 5 se instala plataforma y acero de refuerzo para los voladizos y se funden. Instalación acero de refuerzo y encofrado New Jersey vano 5 costado derecho.</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</si>
  <si>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Se funde tramo 1 muro epaldar y topes sísmicos.</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color rgb="FFFF0000"/>
        <rFont val="Arial"/>
        <family val="2"/>
      </rPr>
      <t>PILA 1: I</t>
    </r>
    <r>
      <rPr>
        <sz val="11"/>
        <rFont val="Arial"/>
        <family val="2"/>
      </rPr>
      <t xml:space="preserve">nstalación de plataforma para construcción de Dovela sobre Pila y Dovelas N°1. Se instala acero de refuerzo losa inferior, muros  y losa superior y se funde. </t>
    </r>
    <r>
      <rPr>
        <sz val="11"/>
        <color rgb="FFFF0000"/>
        <rFont val="Arial"/>
        <family val="2"/>
      </rPr>
      <t xml:space="preserve">
VOLADIZO 1: </t>
    </r>
    <r>
      <rPr>
        <sz val="11"/>
        <rFont val="Arial"/>
        <family val="2"/>
      </rPr>
      <t xml:space="preserve">A prtir del Estribo 1 se instala concreto de solado para construir a este nivel las dovelas 15, 14, 13, 12 y 11 del voladizo 1. Se instala acero de refuerzo de losa inferior y muros de estas Dovelas y se funde losa inferior y muros. Se instala plataforma y acero de refuerzo para losa superior y se funde Dovelas 15, 14, 13, 12 y 11. Se instalan andamios de carga y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 8, 9 y 10. Se funde losa inferior  y muros de estas Dovelas. Se instala plataforma y acero de refuerzo losa superior y se funden Dovelas 6, 7 y 8. Se instala plataforma, acero de refuerzo y ductos para losa superior Dovelas 9, 10 y 11 y se funden. </t>
    </r>
    <r>
      <rPr>
        <sz val="11"/>
        <color rgb="FFFF0000"/>
        <rFont val="Arial"/>
        <family val="2"/>
      </rPr>
      <t>Se instalan y se tensionan de cables de continuidad Dovelas 9, 10 y 11 voladizo 1. 
VOLADIZO 2:</t>
    </r>
    <r>
      <rPr>
        <sz val="11"/>
        <rFont val="Arial"/>
        <family val="2"/>
      </rPr>
      <t xml:space="preserve"> Se instala el carro de avance Dovelas  N°2., 3, 4, 5, 6, 7, 8 , 9 , 10 , 11 , 12, 13, 14, 15, 16,  17 y 18, se instala acero de refuerzo, ductos y se funden.</t>
    </r>
    <r>
      <rPr>
        <sz val="11"/>
        <color rgb="FFFF0000"/>
        <rFont val="Arial"/>
        <family val="2"/>
      </rPr>
      <t xml:space="preserve"> Se instalan cables y se tensionan. Se instalan y se tensionan cables de continuidad Dovelas 7, 8, 9, 10, 11, 12, 13 y 16. </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VOLADIZO 4:</t>
    </r>
    <r>
      <rPr>
        <sz val="11"/>
        <rFont val="Arial"/>
        <family val="2"/>
      </rPr>
      <t xml:space="preserve"> Instalación de material para conformación de terraplén. Se instala concreto de solado sobre el terraplén conformado. Se  instala acero de refuerzo de la losa inferior y muros Dovelas 2 , 3 , 4 y 5. Se funde losa inferior y muros. Se instala plataforma y acero de refuerzo para losa superior  de estas Dovelas y se funden. Se instalan andamios de carga y plataforma, acero de refuerzo losa inferior y muros construcción de Dovelas 6, 7 8 , 9, 10 y 11; y se funden para el voladizo 4. Se instala plataforma para losa superior , acero de refuerzo y ductos de estas Dovelas y se funden. Se continúa con Dovelas  12 y 13, se instala acero de refuerzo losa iferior, muros y losa superior y se funden. Se instala paltaforma , acero de refuerzo de la losa inferior, muros y losa superior de las Dovelas 14, 15 y 16 y se funden. Se instala plataforma, encofrado,  acero de refuerzo, losa de piso y muros Dovelas 17 y 18. Se funde losa inferior, muros y losa superior. Se instala acero de refuerzo Dovela sobre Pila 3 y se funde. Instalación acero de refuerzo y encofrado topes sísmicos Dovela sobre Pila 3.</t>
    </r>
    <r>
      <rPr>
        <sz val="11"/>
        <color rgb="FFFF0000"/>
        <rFont val="Arial"/>
        <family val="2"/>
      </rPr>
      <t xml:space="preserve"> Se instalan y se tensionan cables de continuidad Dovelas 10, 11,14 y 17 voladizo 4.
VOLADIZO 3:</t>
    </r>
    <r>
      <rPr>
        <sz val="11"/>
        <rFont val="Arial"/>
        <family val="2"/>
      </rPr>
      <t xml:space="preserve"> Se realiza el montaje del carro de avance, se instala acero de refuerzo, ductos y se funden las Dovelas 2, 3, 4, 5,  6, 7,  8, 9, 10, 11, 12, 13, 14, 15, 16, 17 y 18;  se instalan cables y se tensionan para estas Dovelas</t>
    </r>
    <r>
      <rPr>
        <sz val="11"/>
        <color rgb="FFFF0000"/>
        <rFont val="Arial"/>
        <family val="2"/>
      </rPr>
      <t xml:space="preserve">.  Se instalan y se tensionan cables de continuidad en Dovelas 7, 8, 9, 10, 11, 12,13 y 16.
</t>
    </r>
    <r>
      <rPr>
        <sz val="11"/>
        <rFont val="Arial"/>
        <family val="2"/>
      </rPr>
      <t>Desplazamiento carro de avance y nivelavión para la Dovela de cierre entre voladizos 2 y 3. Se instala acero de refuerzo y se funde</t>
    </r>
    <r>
      <rPr>
        <sz val="11"/>
        <color rgb="FFFF0000"/>
        <rFont val="Arial"/>
        <family val="2"/>
      </rPr>
      <t>. Se funden dados de protección de los elementos de tensionamiento. Se realizan acabados en muros internos y externos de Dovelas del Puente por ambos costados.
Se realiza corte de pantallas temporales en las Pilas 1 y 2 para su demolición. Retiro de material de relleno que se había instalado para el apoyo de plataformas en los voladizos 1 y 4.</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</si>
  <si>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rFont val="Arial"/>
        <family val="2"/>
      </rPr>
      <t>.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Se instala solado, acero de refuerzo  y encofrado y se funde Viga Cabezal , tramos 1 y 2 del cuerpo del Estribo, topes sísmicos y pedestales, aletas y muros laterales</t>
    </r>
    <r>
      <rPr>
        <sz val="11"/>
        <color rgb="FFFF0000"/>
        <rFont val="Arial"/>
        <family val="2"/>
      </rPr>
      <t>.</t>
    </r>
    <r>
      <rPr>
        <sz val="11"/>
        <rFont val="Arial"/>
        <family val="2"/>
      </rPr>
      <t xml:space="preserve"> Se instala acero de refuerzo y se funde losa de aproximación  Estribo 1.
PILA 1: Instalación acero de refuerzo núcleo Caisson  3 y 4 y se funden</t>
    </r>
    <r>
      <rPr>
        <sz val="11"/>
        <color rgb="FFFF0000"/>
        <rFont val="Arial"/>
        <family val="2"/>
      </rPr>
      <t>.</t>
    </r>
    <r>
      <rPr>
        <sz val="11"/>
        <rFont val="Arial"/>
        <family val="2"/>
      </rPr>
      <t xml:space="preserve"> Adecuación área Viga Cabezal. Instalación andamios de carga, plataforma, acero de refuerzo Viga Cabezal, topes sísmicos, pedestales y ductos para cables de tensionamiento. Se funde Viga Cabezal y se instalan cables 1, 2, 3, 4 y 5  y se tensionan.
Se construye muro de protección en concreto reforzado para la Pila 1, costado derecho contra vía existente. L=9,5 m  H=3,0 m.  En la Pila 2  L= 8,0 m  H= 3,0 m.
PILA 2: Instalación acero de refuerzo  núcleos Caissons 5 y 6 y se funden. Excavación mecánica  adecuación área construcción Viga Cabezal. Se instala solado.Instalación andamios de carga, plataforma, acero de refuerzo, encofrado Viga Cabezal y se funde con topes sísmicos y pedestales. Instalación de 5 ductos y cables para tensionamiento. Se tensionan cables.
PILA 3: Instalación acero de refuerzo núcleos  Caissons 7 y 8. y se funden. Se instala acero de refuerzo y encofrado y se funden columnas a nivel de Viga cabezal. Insntalación de plataforma e instalación acero de refuerzo Viga Cabezal y se funde.
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Instalación acero de refuerzo Viga Cabezal, topes sísmicos y pedestales y se funden. </t>
    </r>
    <r>
      <rPr>
        <sz val="11"/>
        <color rgb="FFFF0000"/>
        <rFont val="Arial"/>
        <family val="2"/>
      </rPr>
      <t xml:space="preserve">
</t>
    </r>
    <r>
      <rPr>
        <sz val="11"/>
        <rFont val="Arial"/>
        <family val="2"/>
      </rPr>
      <t>ESTRIBO 2: Instalación acero de refuerzo y se funden núcleos Caissons 13 y 14.</t>
    </r>
    <r>
      <rPr>
        <sz val="11"/>
        <color rgb="FFFF0000"/>
        <rFont val="Arial"/>
        <family val="2"/>
      </rPr>
      <t xml:space="preserve"> </t>
    </r>
    <r>
      <rPr>
        <sz val="11"/>
        <rFont val="Arial"/>
        <family val="2"/>
      </rPr>
      <t xml:space="preserve">Adecuación área para construcción de Estribo. Se funde solado. Instalación acero de refuerzo Viga Cabezal, muro espladar y lateral. Se funde Viga Cabezal, topes sísmicos y pedestales, y aletas integradas.
</t>
    </r>
    <r>
      <rPr>
        <u/>
        <sz val="11"/>
        <rFont val="Arial"/>
        <family val="2"/>
      </rPr>
      <t xml:space="preserve">SUPERESTRUCTURA.
</t>
    </r>
    <r>
      <rPr>
        <sz val="11"/>
        <color rgb="FFFF0000"/>
        <rFont val="Arial"/>
        <family val="2"/>
      </rPr>
      <t>Montaje del Equipo lanza-vigas en el Estribo 1. Instalación de mortero de nivelación con Sika-Grout sobre pedestales.
VANOS 1 y 2: Instalación de Vigas prefabricadas sobre apoyos de neopreno, construcción de diafragma, instalación de pre-losas, acero de refuerzo de la losas y se funden.
VANO 3: Instalación de Vigas prefabricadas sobre apoyos de neopreno, construcción de diafragma, instalación de pre-losas.</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</si>
  <si>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 xml:space="preserve">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SUPERESTRUCTURA
</t>
    </r>
    <r>
      <rPr>
        <sz val="11"/>
        <color rgb="FFFF0000"/>
        <rFont val="Arial"/>
        <family val="2"/>
      </rPr>
      <t>Instalación de mortero de nivelación con Sika-Grout sobre pedestales. Montaje del Rquipo lanza-vigas en el Estribo 2.
VANOS 5 y 6: Instalación de Vigas pre-fabricadas sobre apoyos de neopreno, construcción de Diafragamas, instalación de pre-losas, acero de refuerzo de las losas y se funden.</t>
    </r>
  </si>
  <si>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Para el vano 1 se instala metal-deck , plataforma para los voladizos, instalación acero de refuerzo de la losa y se funde. En el vano 3, se realiza retiro de secciones de la losa,  New Jersey y demolición de tablero sobre Vigas. En Vanos 2 y 3, se instala plataforma voladizo, metal deck y acero de refuerzo de la losa y se funden.</t>
    </r>
    <r>
      <rPr>
        <sz val="11"/>
        <color rgb="FFFF0000"/>
        <rFont val="Arial"/>
        <family val="2"/>
      </rPr>
      <t xml:space="preserve">  Perforaciones e instalación de platinas 5/8, pernos 1", parales IPE-220 y tubería metálica D=4", baranda metálica por ambos costados. Instalación de pintura anticorrociva y pintura amarilla de poliuretano. Construcción de apoyos para postes de luminarias costado izquierdo. Instalación acero de refuerzo y encofrado New Jersey costado izquierdo salida Puente lado Santafé de Antioquia.</t>
    </r>
  </si>
  <si>
    <r>
      <rPr>
        <b/>
        <sz val="11"/>
        <color theme="1"/>
        <rFont val="Arial"/>
        <family val="2"/>
      </rPr>
      <t>AMPLIACIÓN PUENTE N°11 QUEBRADA LA RONCHA . PK8+790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Se realiza demolición de tablero sobre Vigas. En los vanos 1 y 2 se instala metal deck, formaleta para voladizos, acero de refuerzo de la losas y se funden.</t>
    </r>
    <r>
      <rPr>
        <sz val="11"/>
        <color rgb="FFFF0000"/>
        <rFont val="Arial"/>
        <family val="2"/>
      </rPr>
      <t xml:space="preserve"> Instalación de platinas y desviadores reforzamiento externo de vigas 5 y 8. Se inicia instalación de baranda metálica. Se instalan platinas de 5/8", pernos de 1" y parales IPE-220 costado izquierdo.</t>
    </r>
  </si>
  <si>
    <r>
      <rPr>
        <b/>
        <sz val="11"/>
        <color theme="1"/>
        <rFont val="Arial"/>
        <family val="2"/>
      </rPr>
      <t xml:space="preserve">AMPLIACIÓN PUENTE N°2 QUEBRADA LA VOLCANA . </t>
    </r>
    <r>
      <rPr>
        <b/>
        <sz val="11"/>
        <rFont val="Arial"/>
        <family val="2"/>
      </rPr>
      <t>PK2+100 UF1.</t>
    </r>
    <r>
      <rPr>
        <sz val="11"/>
        <rFont val="Arial"/>
        <family val="2"/>
      </rPr>
      <t xml:space="preserve">  El concesionario inicia actividades el 3 de noviembre de 2020.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 2 y 3. Demolición de tablero sobre vigas. Instalación acero de refuerzo y encofrado para construcción muro de acompañamiento al Estribo 1 costado derecho acceso a Palmitas y se funde</t>
    </r>
    <r>
      <rPr>
        <sz val="11"/>
        <color rgb="FFFF0000"/>
        <rFont val="Arial"/>
        <family val="2"/>
      </rPr>
      <t>.</t>
    </r>
    <r>
      <rPr>
        <sz val="11"/>
        <rFont val="Arial"/>
        <family val="2"/>
      </rPr>
      <t xml:space="preserve"> Instalación de plataforma para voladizos, matal deck y acero de refuerzo  en losas  vanos 1 y 3 y se funden. En el vano 2, se realzan las Vigas con concreto, instalación de plataforma para voladizos, instalación de metal-Deck, acero de refuerzo de la losa y se funde. Instalación acero de refuerzo, encofrado defensas tipo New Jersey acceso al puente C.I. lado Medellín y se funden</t>
    </r>
    <r>
      <rPr>
        <sz val="11"/>
        <color rgb="FFFF0000"/>
        <rFont val="Arial"/>
        <family val="2"/>
      </rPr>
      <t>.</t>
    </r>
    <r>
      <rPr>
        <sz val="11"/>
        <rFont val="Arial"/>
        <family val="2"/>
      </rPr>
      <t xml:space="preserve"> Instalación  de platinas 5/8", pernos 1", parales IPE-220  y tubería metálica D=4", baranda metálica costado izquierdo y derecho. Se realiza ensayo de tintas penetrantes para soldadura. Se aplica pintura anticorrociva y pintura de poliuretano amarilla. Instalación de platinas y desviadores para reforzamiento externo de Vigas 4, 5 y 8. Se instalan cables y se tensionan.</t>
    </r>
    <r>
      <rPr>
        <sz val="11"/>
        <color rgb="FFFF0000"/>
        <rFont val="Arial"/>
        <family val="2"/>
      </rPr>
      <t xml:space="preserve"> Falta instalación de carpeta de rodadura.</t>
    </r>
  </si>
  <si>
    <r>
      <rPr>
        <b/>
        <sz val="11"/>
        <color theme="1"/>
        <rFont val="Arial"/>
        <family val="2"/>
      </rPr>
      <t xml:space="preserve">AMPLIACIÓN PUENTE N°25 QUEBRADA EL SABLE . </t>
    </r>
    <r>
      <rPr>
        <b/>
        <sz val="11"/>
        <rFont val="Arial"/>
        <family val="2"/>
      </rPr>
      <t>PK19+420 UF1.</t>
    </r>
    <r>
      <rPr>
        <sz val="11"/>
        <rFont val="Arial"/>
        <family val="2"/>
      </rPr>
      <t xml:space="preserve">  El concesionario inicia actividades el 4 de diciembre de 2020.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vanos 1,y 2.  Demolición de tablero sobre Vigas.
En el Vano 2,  se instala plataforma para voladizos por ambos costados, instalación de metal-deck, acero de refuerzo de la losa y se funde</t>
    </r>
    <r>
      <rPr>
        <sz val="11"/>
        <color rgb="FFFF0000"/>
        <rFont val="Arial"/>
        <family val="2"/>
      </rPr>
      <t>. Excavación mecánica para ampliación Estribo 1 costado izquierdo. Instalación acero de refuerzo zapata y vátago del Estribo y se funde topes sísmicos. Instalación junta de dilatación Sika Waterbar Desplazamiento de Viga 1 hacia el costado derecho por cambio de alineamiento de la vía.  . Perforaciones para anclajes platinas y desviadores reforzamiento de vigas 1, 5 y 8. Se instalan cables y se tensionan en Vigas 5 y 8. Por cambio de alineamiento en el vano 1 se van a trasladar las vigas 1, 2, 3 y 4 hacia el costado izquierdo. Se posiciona la Viga 1 sobre nuevo pedestal y apoyo de neopreno. Se funden los nuevos pedestales para las Vigas 2, 3 y 4.  Se posicionan las Vigas con el nuevo alineamiento.  Se construyen los nuevos diagragmas en el Estribo 1 y Pila 1.</t>
    </r>
  </si>
  <si>
    <r>
      <rPr>
        <b/>
        <sz val="11"/>
        <color theme="1"/>
        <rFont val="Arial"/>
        <family val="2"/>
      </rPr>
      <t xml:space="preserve">AMPLIACIÓN PUENTE N°6 QUEBRADA LA POTRERA . </t>
    </r>
    <r>
      <rPr>
        <b/>
        <sz val="11"/>
        <rFont val="Arial"/>
        <family val="2"/>
      </rPr>
      <t>PK5+538 UF1.</t>
    </r>
    <r>
      <rPr>
        <sz val="11"/>
        <rFont val="Arial"/>
        <family val="2"/>
      </rPr>
      <t xml:space="preserve">  El concesionario inicia actividades el 18 de enero de 2021.  Este Puente está conformado por 6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el vanos 6, 5, 4, 3 , 2. y 1 Demolición de losa sobre vigas.</t>
    </r>
    <r>
      <rPr>
        <sz val="11"/>
        <color rgb="FFFF0000"/>
        <rFont val="Arial"/>
        <family val="2"/>
      </rPr>
      <t xml:space="preserve"> Realce de Vigas vanos 6 y 5. Instalación de plataforma para voladizos, metal-deck y acero de refuerzo de losa vano 6 y se funde. Anclaje de platinas y desviadores reforzamiento externo de vigas 12, 16 y 20.</t>
    </r>
  </si>
  <si>
    <r>
      <rPr>
        <b/>
        <sz val="11"/>
        <color theme="1"/>
        <rFont val="Arial"/>
        <family val="2"/>
      </rPr>
      <t xml:space="preserve">AMPLIACIÓN PUENTE N°21 QUEBRADA LA GUARACÚ I . </t>
    </r>
    <r>
      <rPr>
        <b/>
        <sz val="11"/>
        <rFont val="Arial"/>
        <family val="2"/>
      </rPr>
      <t>PK16+130 UF1.</t>
    </r>
    <r>
      <rPr>
        <sz val="11"/>
        <rFont val="Arial"/>
        <family val="2"/>
      </rPr>
      <t xml:space="preserve">  El concesionario inicia actividades el 13 de enero de 2021.  Este Puente está conformado por 4 luces en Vigas postensada La sección está conformada por 4 Vigas sobre la cual se apoya una losa de 20 cm de espesor y un ancho de tablero de 9,08 m. La luz del Puente son aproximadamente 80,00 metros.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el vanos 1, 2, 3 Y 4</t>
    </r>
    <r>
      <rPr>
        <sz val="11"/>
        <color rgb="FFFF0000"/>
        <rFont val="Arial"/>
        <family val="2"/>
      </rPr>
      <t>.</t>
    </r>
    <r>
      <rPr>
        <sz val="11"/>
        <rFont val="Arial"/>
        <family val="2"/>
      </rPr>
      <t xml:space="preserve"> Se realiza la demolición del tablero sobre las Vigas existentes. Se realzan las Vigas. Se instala plataforma para voladizos, Metal-Deck y acero de refuerzo losas Vanos 1, 2, 3 y 4 y se funden.</t>
    </r>
  </si>
  <si>
    <r>
      <rPr>
        <b/>
        <sz val="11"/>
        <color theme="1"/>
        <rFont val="Arial"/>
        <family val="2"/>
      </rPr>
      <t xml:space="preserve">AMPLIACIÓN PUENTE N°22 QUEBRADA LA MUÑÓS I. </t>
    </r>
    <r>
      <rPr>
        <b/>
        <sz val="11"/>
        <rFont val="Arial"/>
        <family val="2"/>
      </rPr>
      <t>PK19+450 UF2.1.</t>
    </r>
    <r>
      <rPr>
        <sz val="11"/>
        <rFont val="Arial"/>
        <family val="2"/>
      </rPr>
      <t xml:space="preserve">  El concesionario inicia actividades el 10 de enero de 2021.  Este Puente está conformado por 6 luces en Vigas postensadas. La sección está conformada por 4 Vigas sobre la cual se apoya una losa de 20 cm de espesor y un ancho de tablero de 9,08 m. La luz del Puente son aproximadamente 160,00 metros.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existentes. Se retira tablero y New Jersey en vanos 2, 3, 4, 5 y 6. Demolición de tablero sobre Vigas vano 6 y 5. Instalación de plataforma para voladizos vano 6.</t>
    </r>
  </si>
  <si>
    <t>Puente PK 4+500 UF 1.  Inntalación de Vigas prefabricadas sobre apoyos de neopreno y pre-losas vano 3.</t>
  </si>
  <si>
    <t>Puente PK 4+500 UF 1. PILA 2. Encofrado diafragma vano 2.</t>
  </si>
  <si>
    <t>Puente PK 6+240 UF 1- Retiro de carro de avance, voladizo 1.</t>
  </si>
  <si>
    <t>Puente PK 6+240 UF 1-  Instalación acero de refuerzo aleta New Jersey costado izquierdo lado Medellín.</t>
  </si>
  <si>
    <t>Puente PK 8+800 UF 1- Instalación de concreto 35 Mpa voladizo vano 5, calzada derecha- costado derecho.</t>
  </si>
  <si>
    <t>Puente PK 8+800 UF 1-  Instalación de concreto 35 Mpa voladizo vano 5, calzada derecha- costado derecho.</t>
  </si>
  <si>
    <t>Puente PK 9+500 UF 1-    PILA 1. Inactivo.</t>
  </si>
  <si>
    <t>Puente PK 9+500 UF 1-  ESTRIBO 2. Adecuación de area mediante excavación manual.</t>
  </si>
  <si>
    <t>Puente PK 9+800 UF 1-  ESTRIBO 1. Instalación acero de refuerzo caisson 1.</t>
  </si>
  <si>
    <t>Puente PK 9+800 UF 1- PILA 1. Se funde alzado 3- columna 4.</t>
  </si>
  <si>
    <t>Puente PK 9+900 UF 1-   Vista panorámica puente en construcción. Infraestructura terminada.</t>
  </si>
  <si>
    <t>Puente PK 10+440 UF 1-  Posicionamiento de equipo lanza vigas, vano 4.</t>
  </si>
  <si>
    <t>Puente PK 10+4400 UF 1-   Losa vano 5, fundida.</t>
  </si>
  <si>
    <t>Puente PK 19+900 UF2.1.   ESTRIBO 1. Se funde núcleode caisson 1. Inactivo</t>
  </si>
  <si>
    <t>Puente PK 19+900 UF2.1.   PILA 1. Inactivo</t>
  </si>
  <si>
    <t>Puente PK21+500 UF2.1. En espera de concreto módulo final barrera New Jersey costado derecho, vano 3.</t>
  </si>
  <si>
    <t>Puente PK21+500 UF2.1. Acabados en barrera New Jersey, vano 3.</t>
  </si>
  <si>
    <t>Puente PK21+700 UF2.1.   Encofrado módulos barrera New Jersey, costado derecho.</t>
  </si>
  <si>
    <t>Puente PK 33+100 UF 2.1 - TRAMO 1 VOLADIZOS-  Retiro de material de apoyo cimbra, voladizo 4 lado Santafé.</t>
  </si>
  <si>
    <t xml:space="preserve">Puente PK 33+100 UF 2.1 TRAMO2 - VIGAS- Vista panorámica construcción Puente. </t>
  </si>
  <si>
    <t>Puente PK 33+100 UF 2.1 TRAMO2 - VIGAS-  ESTRIBO 2. Se funde losa de aproximación, Lado Santafe.</t>
  </si>
  <si>
    <t>Ampliación Puente N°5 PK3+183 UF1 Quebrada La Causala.  En espera de concreto para barrera New Jersey costado derecho, acceso al puente.</t>
  </si>
  <si>
    <t>Ampliación Puente N°11 PK8+790 UF1 Quebrada La Roncha.  Se funde realce de bordillo, costado derecho.</t>
  </si>
  <si>
    <t>Ampliación Puente N°11 PK8+790 UF1 Quebrada La Roncha. Instalación de parales IPE 220 baranda vehicular, costado izquierdo.</t>
  </si>
  <si>
    <t>Ampliación Puente N°9 PK7+960 UF1  San Gregorio.   Tensionamiento de cables reforzamiento exrterno viga 17.</t>
  </si>
  <si>
    <t>Ampliación Puente N°25 PK19+420 UF2.1  El Sable.  ESTRIBO 1. Instalación acero de refuerzo nueva viga diafragma- vano 1.</t>
  </si>
  <si>
    <t>Ampliación Puente N°25 PK19+420 UF2.1  El Sable.   PILA 1. Instalación acero de refuerzo nueva viga diafragma- vano 1.</t>
  </si>
  <si>
    <t>Ampliación Puente N°6 PK5+538 UF2.1  La Potrera.  Instalación de concreto 49 Mpa realce de vigas, vano 5.</t>
  </si>
  <si>
    <t>Ampliación Puente N°22 PK19+450 UF2.1  Quebrada La Muñóz I.  Instalación de plataforma para voladizos y encofrado realce de vigas, vano 6.</t>
  </si>
  <si>
    <t>Ampliación Puente N°21 PK16+130 UF2.1  Quebrada La Muñóz I.  Vista panorámica desde PK menores hacia mayores, puntos de anclaje para demolición.</t>
  </si>
  <si>
    <t>Se instalan,  4 postes en concreto 14mX1050kgf y 5 postes en concreto 14mX750Kgf, excavación e instalación de retenidas, para traslado de red de Alta Tensión 44KV, Actuaciones 44 y 45 sector El Rodeo.</t>
  </si>
  <si>
    <t>El concesionario no ejecutó ninguna actividad en Redes Húmedas esta semana.</t>
  </si>
  <si>
    <r>
      <t xml:space="preserve">PK 28+880 CD 2.1-Actuacines 44 y 45. Sector El Rodeo. </t>
    </r>
    <r>
      <rPr>
        <sz val="10"/>
        <color theme="1"/>
        <rFont val="Calibri"/>
        <family val="2"/>
        <scheme val="minor"/>
      </rPr>
      <t>Instalación de posteria en concreto 14mx1050 Kgf.</t>
    </r>
  </si>
  <si>
    <r>
      <rPr>
        <b/>
        <sz val="10"/>
        <rFont val="Calibri"/>
        <family val="2"/>
        <scheme val="minor"/>
      </rPr>
      <t>PK 28+880 CD 2.1- Actuaciones 44 y 45. Sector El Rodeo.</t>
    </r>
    <r>
      <rPr>
        <sz val="10"/>
        <rFont val="Calibri"/>
        <family val="2"/>
        <scheme val="minor"/>
      </rPr>
      <t xml:space="preserve"> Instalación postes de 14mx1050Kgf para H, instalación de retenidas, </t>
    </r>
  </si>
  <si>
    <t>del 31-03-21 al 06-04-21</t>
  </si>
  <si>
    <t xml:space="preserve">Se avanzó con la revisión de la información del comunicado 02-01-20210323000790 recibido el 23-03-21, relacionado con fectación de la subcuenta ambiental </t>
  </si>
  <si>
    <t>Actualización Matríz Med hasta el periodo de Febrero de 2021</t>
  </si>
  <si>
    <t>Avance elaboración informe mensual #66 correspondiente al perido de marzo de 2021.</t>
  </si>
  <si>
    <t>del 05-04-21 al 06-04-21</t>
  </si>
  <si>
    <t>Elaboración informe semanal 286 y diligenciamiento Formato R-CEC-22 "Registro fotográfico"</t>
  </si>
  <si>
    <t>Seguimiento Fichas: 
UF 2.1: PMB 05, PMB 03, PMF 09, PMB 07, PMF 01, PMF 07, PMF 13, PMF 12.
Operación y mantenimiento: PAC-2.4-07, PGH-3.1-09, , PBSE-4.1-11.
Mejoramiento: PAC-2.4-07.</t>
  </si>
  <si>
    <t>ÉPSILON 4G</t>
  </si>
  <si>
    <r>
      <t xml:space="preserve">1. Construcción UF 2.1-PK 19+200 
PMB 05 Aprovechamiento forestal: </t>
    </r>
    <r>
      <rPr>
        <sz val="11"/>
        <color theme="1"/>
        <rFont val="Calibri"/>
        <family val="2"/>
        <scheme val="minor"/>
      </rPr>
      <t>El concesionario realiza aprovechamiento forestal, en el área autorizada en el enlace san Jerónimo con Resolución 00177 de 2021 por cual se modifica la licencia ambiental otorgada con Resolución 0639 de2017</t>
    </r>
  </si>
  <si>
    <r>
      <t xml:space="preserve">2. Mejoramiento UF 2.1-PK 19+350
PAC-2.4-07 Manejo y disposición final de sobrantes: </t>
    </r>
    <r>
      <rPr>
        <sz val="11"/>
        <color theme="1"/>
        <rFont val="Calibri"/>
        <family val="2"/>
        <scheme val="minor"/>
      </rPr>
      <t>Debido a que se presentaron movimiento en masa, se cayo la malla de triple torsión que se había colocado para la protección del talud, por lo que el concesionario realiza trabajos  para recoger el material estéril y proceder a colocar una nueva malla.</t>
    </r>
  </si>
  <si>
    <r>
      <t xml:space="preserve">3. Mejoramiento UF 2.1-PK 25+200
PAC-2.4-07 Manejo y disposición final de sobrantes, PGH-3.1-09 Manejo de aguas superficiales : </t>
    </r>
    <r>
      <rPr>
        <sz val="11"/>
        <color theme="1"/>
        <rFont val="Calibri"/>
        <family val="2"/>
        <scheme val="minor"/>
      </rPr>
      <t>El concesionario realizó la limpieza y mantenimiento a las obras de drenaje.</t>
    </r>
  </si>
  <si>
    <r>
      <rPr>
        <b/>
        <sz val="11"/>
        <color theme="1"/>
        <rFont val="Calibri"/>
        <family val="2"/>
        <scheme val="minor"/>
      </rPr>
      <t>4. Construcción UF 2.1- PK 27+000</t>
    </r>
    <r>
      <rPr>
        <sz val="11"/>
        <color theme="1"/>
        <rFont val="Calibri"/>
        <family val="2"/>
        <scheme val="minor"/>
      </rPr>
      <t xml:space="preserve">
</t>
    </r>
    <r>
      <rPr>
        <b/>
        <sz val="11"/>
        <color theme="1"/>
        <rFont val="Calibri"/>
        <family val="2"/>
        <scheme val="minor"/>
      </rPr>
      <t>PMB 03</t>
    </r>
    <r>
      <rPr>
        <sz val="11"/>
        <color theme="1"/>
        <rFont val="Calibri"/>
        <family val="2"/>
        <scheme val="minor"/>
      </rPr>
      <t xml:space="preserve"> </t>
    </r>
    <r>
      <rPr>
        <b/>
        <sz val="11"/>
        <color theme="1"/>
        <rFont val="Calibri"/>
        <family val="2"/>
        <scheme val="minor"/>
      </rPr>
      <t>Manejo de la remoción de cobertura vegetal y descapote</t>
    </r>
    <r>
      <rPr>
        <sz val="11"/>
        <color theme="1"/>
        <rFont val="Calibri"/>
        <family val="2"/>
        <scheme val="minor"/>
      </rPr>
      <t xml:space="preserve"> : El concesionario realiza la remoción de cobertura vegetal.</t>
    </r>
  </si>
  <si>
    <r>
      <t xml:space="preserve">5. Construcción UF 2.1-PK 27+020
PMF 09 Ocupaciones de cauce permanentes: </t>
    </r>
    <r>
      <rPr>
        <sz val="11"/>
        <color theme="1"/>
        <rFont val="Calibri"/>
        <family val="2"/>
        <scheme val="minor"/>
      </rPr>
      <t>EL concesionario realizó la construcción de box coulvert para la canalización de la fuente hídrica identificada como Drenaje NN 21, el cual va a afluir al río Aurrá.</t>
    </r>
  </si>
  <si>
    <r>
      <rPr>
        <b/>
        <sz val="11"/>
        <color theme="1"/>
        <rFont val="Calibri"/>
        <family val="2"/>
        <scheme val="minor"/>
      </rPr>
      <t>6. Operación y mantenimiento-UF 2.1-PK 30+700</t>
    </r>
    <r>
      <rPr>
        <sz val="11"/>
        <color theme="1"/>
        <rFont val="Calibri"/>
        <family val="2"/>
        <scheme val="minor"/>
      </rPr>
      <t xml:space="preserve">
</t>
    </r>
    <r>
      <rPr>
        <b/>
        <sz val="11"/>
        <color theme="1"/>
        <rFont val="Calibri"/>
        <family val="2"/>
        <scheme val="minor"/>
      </rPr>
      <t>PBSE-4.1-11 Manejo de descapote y cobertura vegetal:</t>
    </r>
    <r>
      <rPr>
        <sz val="11"/>
        <color theme="1"/>
        <rFont val="Calibri"/>
        <family val="2"/>
        <scheme val="minor"/>
      </rPr>
      <t xml:space="preserve"> El concesionario realizó jornadas de rocería, para garantizar el buen estado de la vía.</t>
    </r>
  </si>
  <si>
    <r>
      <t xml:space="preserve">7. Construcción UF 2.1-30+900 
PMB 07 Protección y conservación de hábitats y ecosistemas sensibles.
</t>
    </r>
    <r>
      <rPr>
        <sz val="11"/>
        <color theme="1"/>
        <rFont val="Calibri"/>
        <family val="2"/>
        <scheme val="minor"/>
      </rPr>
      <t>De acuerdo con la información del mapa de ecosistemas, el concesionario realizó la señalización de aquellos sitios que presentan vegetación arbórea o arbustiva, por donde se realizará la construcción de la calzada, con la finalidad de lograr la menor afectación de los ecosistemas sensibles.</t>
    </r>
  </si>
  <si>
    <r>
      <rPr>
        <b/>
        <sz val="11"/>
        <color theme="1"/>
        <rFont val="Calibri"/>
        <family val="2"/>
        <scheme val="minor"/>
      </rPr>
      <t>8. Construcción UF 2.1-PK 31+300</t>
    </r>
    <r>
      <rPr>
        <sz val="11"/>
        <color theme="1"/>
        <rFont val="Calibri"/>
        <family val="2"/>
        <scheme val="minor"/>
      </rPr>
      <t xml:space="preserve">
</t>
    </r>
    <r>
      <rPr>
        <b/>
        <sz val="11"/>
        <color theme="1"/>
        <rFont val="Calibri"/>
        <family val="2"/>
        <scheme val="minor"/>
      </rPr>
      <t>PMF 01 Conservación y restauración de la estabilidad geotécnica:</t>
    </r>
    <r>
      <rPr>
        <sz val="11"/>
        <color theme="1"/>
        <rFont val="Calibri"/>
        <family val="2"/>
        <scheme val="minor"/>
      </rPr>
      <t xml:space="preserve"> El concesionario realizó la perfilación de taludes, construcción de rondas de coronación y se implementan las medidas de  malla electrosoldada, pernos, drenes y concreto lanzado para la protección del mismo.</t>
    </r>
  </si>
  <si>
    <r>
      <t>9. Construcción UF 2.1-PK 31+250
PMF 07 Manejo de residuos líquidos domésticos e industriales:</t>
    </r>
    <r>
      <rPr>
        <sz val="11"/>
        <rFont val="Calibri"/>
        <family val="2"/>
        <scheme val="minor"/>
      </rPr>
      <t xml:space="preserve"> Todos los frentes cuentan con baños portátiles de acuerdo al N.º de operarios( 1 baño por cada 15 operarios) y divididos por genero.
-Se realizan mantenimientos a los baños portátiles de forma semanal, estos mantenimientos son realizados por la empresa STAP.</t>
    </r>
  </si>
  <si>
    <r>
      <t xml:space="preserve">10. Mejoramiento UF 2.1-PK 31+000
PAC-2.4-07 Manejo y disposición final de sobrantes, PGH-3.1-09 Manejo de aguas superficiales : </t>
    </r>
    <r>
      <rPr>
        <sz val="11"/>
        <color theme="1"/>
        <rFont val="Calibri"/>
        <family val="2"/>
        <scheme val="minor"/>
      </rPr>
      <t>El concesionario realizó la limpieza y mantenimiento a las obras de drenaje.</t>
    </r>
  </si>
  <si>
    <r>
      <t xml:space="preserve">11. Construcción UF 2.1-PK 28+700.
PMF 13 Manejo y control de fuentes de emisiones y ruido: </t>
    </r>
    <r>
      <rPr>
        <sz val="11"/>
        <color theme="1"/>
        <rFont val="Calibri"/>
        <family val="2"/>
        <scheme val="minor"/>
      </rPr>
      <t>El concesionario realizó la instalación de polisombra para mitigar el impacto generado por el material particulado.</t>
    </r>
  </si>
  <si>
    <r>
      <t xml:space="preserve">12. Construcción UF 2.1- Captación Río Aurrá
PMF 12 Proteger los cauces de agua al momento de realizar la captación con carrotanque: </t>
    </r>
    <r>
      <rPr>
        <sz val="11"/>
        <color theme="1"/>
        <rFont val="Calibri"/>
        <family val="2"/>
        <scheme val="minor"/>
      </rPr>
      <t>Se verificó que los vehículos no ingresan al cuerpo de agua.</t>
    </r>
  </si>
  <si>
    <r>
      <t xml:space="preserve">13. Construcción UF 2.1-Captación Río Aurrá
PMF 12 Realizar la captación de agua de acuerdo al caudal autorizado para cada fuente hídrica: </t>
    </r>
    <r>
      <rPr>
        <sz val="11"/>
        <color theme="1"/>
        <rFont val="Calibri"/>
        <family val="2"/>
        <scheme val="minor"/>
      </rPr>
      <t>Se verificó que la captación se realizó en el punto autorizado en el río Aurrá, esta se realiza mediante motobomba adosada a carrotanque; sistema dotado de medidor de flujo, se verificó además el funcionamiento de caudalímetro y caudal autorizado.</t>
    </r>
    <r>
      <rPr>
        <b/>
        <sz val="11"/>
        <color theme="1"/>
        <rFont val="Calibri"/>
        <family val="2"/>
        <scheme val="minor"/>
      </rPr>
      <t xml:space="preserve"> </t>
    </r>
    <r>
      <rPr>
        <sz val="11"/>
        <color theme="1"/>
        <rFont val="Calibri"/>
        <family val="2"/>
        <scheme val="minor"/>
      </rPr>
      <t>Durante la actividad de captación no se evidenciaron fugas en el carrotaque  ni en el sistema de captación</t>
    </r>
  </si>
  <si>
    <r>
      <t xml:space="preserve">14. Construcción UF 2.1-Captación Río Aurrá
PMF 12 Realizar la captación de agua de acuerdo al caudal autorizado para cada fuente hídrica: </t>
    </r>
    <r>
      <rPr>
        <sz val="11"/>
        <color theme="1"/>
        <rFont val="Calibri"/>
        <family val="2"/>
        <scheme val="minor"/>
      </rPr>
      <t xml:space="preserve">Se verificó que el Concesionario realizará el respectivo control del caudal captado </t>
    </r>
  </si>
  <si>
    <r>
      <t xml:space="preserve">15. Construcción UF 2.1-Captación Río Aurrá
PMF 12 Manejo de la captación: </t>
    </r>
    <r>
      <rPr>
        <sz val="11"/>
        <rFont val="Calibri"/>
        <family val="2"/>
        <scheme val="minor"/>
      </rPr>
      <t>Se verificó que la manguera que se utiliza para captar, cuente con la rejilla que impide la captura de peces.</t>
    </r>
  </si>
  <si>
    <r>
      <rPr>
        <b/>
        <sz val="11"/>
        <color theme="1"/>
        <rFont val="Calibri"/>
        <family val="2"/>
        <scheme val="minor"/>
      </rPr>
      <t>16. Construcción UF 2.1-Captación Río Aurrá
PMF 12 Realización diaria del preoperacional del vehículo donde se revise el estado de la manguera, motobomba y el tanque:</t>
    </r>
    <r>
      <rPr>
        <sz val="11"/>
        <color theme="1"/>
        <rFont val="Calibri"/>
        <family val="2"/>
        <scheme val="minor"/>
      </rPr>
      <t xml:space="preserve"> Se verificó que el vehículo no presentará algún tipo de fuga en los sistemas de conducción, motobomba y tanque.</t>
    </r>
  </si>
  <si>
    <r>
      <rPr>
        <b/>
        <sz val="11"/>
        <rFont val="Calibri"/>
        <family val="2"/>
        <scheme val="minor"/>
      </rPr>
      <t xml:space="preserve">17. Construcción UF 2.1-Captación Río Aurrá
PMF 12 El carrotanque contendrá un kit para derrames: </t>
    </r>
    <r>
      <rPr>
        <sz val="11"/>
        <rFont val="Calibri"/>
        <family val="2"/>
        <scheme val="minor"/>
      </rPr>
      <t>Se verificó que el carrotanque contara con un kit de derrames con el cual contiene guantes de nitrilo, paños absorbentes, pala, arena, bolsas para disposición de residuos, desengrasante, entre otros.</t>
    </r>
  </si>
  <si>
    <t>01/04/2021-07/04/2021</t>
  </si>
  <si>
    <t>INFORME MENSUAL DE GESTIÓN PREDIAL MES MARZO DE 2021.</t>
  </si>
  <si>
    <t>Elaboración del Informe Mensual de Gestión Predial Mes marzo de 2021.</t>
  </si>
  <si>
    <t>ENVÍO OFICIO EPS4G-0422-21  RESPUESTA AL OFICIO 02-01-20210318000766</t>
  </si>
  <si>
    <t>La Interventoría dejó revisado y sin observaciones la modificación de Ficha Predial de los Predios MAR1_UF3_001 y MAR1_UF3_007.</t>
  </si>
  <si>
    <t>ENVÍO OFICIO EPS4G-0423-21 RESPUESTA AL OFICIO 02-01-20210318000768</t>
  </si>
  <si>
    <t>La Interventoría dejó en observación la modificación de Ficha Predial de los Predios MAR1_UF2_052 y MAR1_UF2_053.</t>
  </si>
  <si>
    <t>Seguimiento oficina movil 1 de atención al usuario</t>
  </si>
  <si>
    <t>Campaña de sensibilización sobre comportamiento seguros en la vía y prevención de accidentes en semana santa.</t>
  </si>
  <si>
    <r>
      <t xml:space="preserve">1. ÁREA AMBIENTAL:
CONCLUSIONES:
</t>
    </r>
    <r>
      <rPr>
        <sz val="11"/>
        <color theme="1"/>
        <rFont val="Arial"/>
        <family val="2"/>
      </rPr>
      <t>Continua pendiente que el MADS realice el traslado del total de los expedientes de las autorizaciones de veda nacional otorgadas al proyecto autopistas al Mar 1</t>
    </r>
    <r>
      <rPr>
        <b/>
        <sz val="11"/>
        <color theme="1"/>
        <rFont val="Arial"/>
        <family val="2"/>
      </rPr>
      <t xml:space="preserve">
 RECOMENDACIONES
</t>
    </r>
    <r>
      <rPr>
        <sz val="11"/>
        <color theme="1"/>
        <rFont val="Arial"/>
        <family val="2"/>
      </rPr>
      <t>A la ANI apoyar la gestión ante ANLA para vanzar en la aprobación de los plande de rehabilitacion ecológica y ante al MADS para que finalice el traslado de los expedientes de veda nacional, ante las autoridades competentes.
A la ANI apoyar la Gestión ante el Municipio de Medellín para la viabilizarían de adquisición y posterior entrega del predio el Boquerón.</t>
    </r>
    <r>
      <rPr>
        <b/>
        <sz val="11"/>
        <color theme="1"/>
        <rFont val="Arial"/>
        <family val="2"/>
      </rPr>
      <t xml:space="preserve">
</t>
    </r>
    <r>
      <rPr>
        <sz val="11"/>
        <color theme="1"/>
        <rFont val="Arial"/>
        <family val="2"/>
      </rPr>
      <t xml:space="preserve">  
</t>
    </r>
    <r>
      <rPr>
        <b/>
        <sz val="11"/>
        <color theme="1"/>
        <rFont val="Arial"/>
        <family val="2"/>
      </rPr>
      <t xml:space="preserve">2. ÁREA PUENTES:
</t>
    </r>
    <r>
      <rPr>
        <sz val="11"/>
        <color theme="1"/>
        <rFont val="Arial"/>
        <family val="2"/>
      </rPr>
      <t xml:space="preserve">Las actividasdes resaltadas en rojo, son las que se realizaron esta semana en los puentes que están activos.
</t>
    </r>
    <r>
      <rPr>
        <b/>
        <sz val="11"/>
        <color theme="1"/>
        <rFont val="Arial"/>
        <family val="2"/>
      </rPr>
      <t xml:space="preserve">3. AREA SOCIAL:
</t>
    </r>
    <r>
      <rPr>
        <sz val="11"/>
        <color theme="1"/>
        <rFont val="Arial"/>
        <family val="2"/>
      </rPr>
      <t>Los dias 5, 6 y 7 de abril se  elaboró el informe mensual social # 66 marzo 2021.</t>
    </r>
  </si>
  <si>
    <t>Lugar: Vereda Llanos de San Juan, Seguimiento oficina movil 1 de atención al usuario.</t>
  </si>
  <si>
    <t>Lugar: Municipio de San Jéronimo,  campaña de sencibilización sobre comportamiento seguros en la vía, y prevención de accidentes en semana santa.</t>
  </si>
  <si>
    <t>pago de intereses del  aporte 40</t>
  </si>
  <si>
    <t>Intereses Aporte 40</t>
  </si>
  <si>
    <t>Cumplió aporte del mes de Febrero 2021 Ajustaron IPC e intereses</t>
  </si>
  <si>
    <t>CARTA DE INSTRUCCIÓN N° 6.2-P</t>
  </si>
  <si>
    <t>Intereses Giro 11</t>
  </si>
  <si>
    <t>Intereses Giro 8</t>
  </si>
  <si>
    <t>Cumplio con giro 11 e intereses</t>
  </si>
  <si>
    <t>Cumplió con 9 días de retraso e intereses</t>
  </si>
  <si>
    <t>RESPUESTA A COMUNICACION EPS4G-0370-21 REFERENTE A LA ENTREGA DE LA AREA DE SERVICIO Y ZONA DE PESAJE DE LA UNIDAD FUNCIONAL 2,1</t>
  </si>
  <si>
    <t>D-02-01-20210326-000841</t>
  </si>
  <si>
    <t>ENVIO DE DISEÑO DE MEZCLA ASFALTICA MSC19 FUENTE QUEBRADA LA SECA</t>
  </si>
  <si>
    <t>D-02-01-20210323-000857</t>
  </si>
  <si>
    <t>RESPUESTA A COMUNICACIÓN EPS4G-0396-21 REFERENTE A LA ENTREGA DE LA ALTERNATIVA DE DISEÑO ESTRUCTURAL DEL MURO 167 k5+850 DE LA  UF1</t>
  </si>
  <si>
    <t>D-02-01-20210331-000878</t>
  </si>
  <si>
    <t>MODIFICACION DEL DISEÑO ESTRUCTURAL DE LOS MUROS K9+650 Y K28+500 UF 1 Y 2,1</t>
  </si>
  <si>
    <t>D-02-01-20210331-000879</t>
  </si>
  <si>
    <t>ENTREGA RFIS 1113, 745 Y 1123 CORRESPONDIENTES A DISEÑOS DRE LOS TALUDES K30+045 Y K28+800 GUAYMARAL, K19+230 Y K32+718 RESPECTIVAMENTE</t>
  </si>
  <si>
    <t>D-02-01-20210407-000919</t>
  </si>
  <si>
    <t>RESPUESTA A COMUNICACIÓN EPS4G-038221 REFERENTE A LA ENTREGA DEL PMT ESPECIFICO PARA CAMBIO DE CALZADA ENTRE EL PK6+500 Y EL PK7+000 DE LA UNIDAD FUNCIONAL 1</t>
  </si>
  <si>
    <t>D-02-01-20210408-000928</t>
  </si>
  <si>
    <t>D-02-01-20210408-000929</t>
  </si>
  <si>
    <t>ENTREGA PLAN DE MANEJO DE TRANSITO PMT ESPECIFICO PARA DESVIO SOPETRAN K23+570 DE LA UNIDAD FUNCIONAL 2,1</t>
  </si>
  <si>
    <t>RESPUESTA A COMUNICADO EPS4G-0373-21 REFERENTE A LA ZONA DE TRNSICION ENTRE EL PAVIMENTO RIGIDO Y FLEXIBLE DE LA ZONA DEL PEAJE</t>
  </si>
  <si>
    <t>D-02-01-20210408-000931</t>
  </si>
  <si>
    <t>MODIFICACION DEL DISEÑO ESTRUCTURAL PARA LA AMPLIACION DEL PUENTE 027 K20+660 LA GUAIRA UNIDAD FUNCIONAL 2,1</t>
  </si>
  <si>
    <t>D-02-01-20210408-000932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</si>
</sst>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8" formatCode="&quot;$&quot;\ #,##0.00;[Red]\-&quot;$&quot;\ #,##0.00"/>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quot;$&quot;#,##0.00_);[Red]\(&quot;$&quot;#,##0.00\)"/>
    <numFmt numFmtId="176" formatCode="[$-C0A]mmmm\-yy;@"/>
    <numFmt numFmtId="177" formatCode="&quot;$&quot;\ #,##0.00"/>
  </numFmts>
  <fonts count="67" x14ac:knownFonts="1">
    <font>
      <sz val="11"/>
      <color theme="1"/>
      <name val="Calibri"/>
      <family val="2"/>
      <scheme val="minor"/>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sz val="9"/>
      <name val="Arial"/>
      <family val="2"/>
    </font>
    <font>
      <sz val="8"/>
      <name val="Arial"/>
      <family val="2"/>
    </font>
    <font>
      <b/>
      <sz val="14"/>
      <name val="Calibri"/>
      <family val="2"/>
      <scheme val="minor"/>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sz val="12"/>
      <name val="Arial"/>
      <family val="2"/>
    </font>
    <font>
      <b/>
      <sz val="10"/>
      <color rgb="FF000000"/>
      <name val="Arial"/>
      <family val="2"/>
    </font>
    <font>
      <b/>
      <sz val="20"/>
      <color theme="1"/>
      <name val="Calibri"/>
      <family val="2"/>
      <scheme val="minor"/>
    </font>
    <font>
      <sz val="10"/>
      <color theme="0"/>
      <name val="Calibri"/>
      <family val="2"/>
      <scheme val="minor"/>
    </font>
    <font>
      <b/>
      <sz val="10"/>
      <name val="Arial Narrow"/>
      <family val="2"/>
    </font>
    <font>
      <u/>
      <sz val="11"/>
      <color theme="1"/>
      <name val="Arial"/>
      <family val="2"/>
    </font>
    <font>
      <u/>
      <sz val="11"/>
      <color rgb="FFFF0000"/>
      <name val="Arial"/>
      <family val="2"/>
    </font>
    <font>
      <b/>
      <i/>
      <sz val="11"/>
      <color theme="1"/>
      <name val="Arial"/>
      <family val="2"/>
    </font>
    <font>
      <b/>
      <u/>
      <sz val="11"/>
      <color theme="1"/>
      <name val="Arial"/>
      <family val="2"/>
    </font>
    <font>
      <sz val="11"/>
      <color rgb="FF00B0F0"/>
      <name val="Arial"/>
      <family val="2"/>
    </font>
    <font>
      <b/>
      <sz val="10"/>
      <name val="Calibri"/>
      <family val="2"/>
      <scheme val="minor"/>
    </font>
    <font>
      <b/>
      <sz val="9"/>
      <color indexed="81"/>
      <name val="Tahoma"/>
      <family val="2"/>
    </font>
    <font>
      <sz val="9"/>
      <color indexed="81"/>
      <name val="Tahoma"/>
      <family val="2"/>
    </font>
    <font>
      <sz val="72"/>
      <color theme="4"/>
      <name val="Calibri"/>
      <family val="2"/>
    </font>
    <font>
      <b/>
      <sz val="8"/>
      <color theme="1"/>
      <name val="Calibri"/>
      <family val="2"/>
      <scheme val="minor"/>
    </font>
    <font>
      <b/>
      <sz val="22"/>
      <color theme="1"/>
      <name val="Calibri"/>
      <family val="2"/>
      <scheme val="minor"/>
    </font>
    <font>
      <b/>
      <vertAlign val="subscript"/>
      <sz val="16"/>
      <color theme="4"/>
      <name val="Calibri"/>
      <family val="2"/>
      <scheme val="minor"/>
    </font>
    <font>
      <b/>
      <sz val="11"/>
      <color theme="1"/>
      <name val="Calibri"/>
      <family val="2"/>
    </font>
    <font>
      <b/>
      <sz val="14"/>
      <color theme="1"/>
      <name val="Calibri"/>
      <family val="2"/>
      <scheme val="minor"/>
    </font>
    <font>
      <b/>
      <vertAlign val="subscript"/>
      <sz val="16"/>
      <color theme="1"/>
      <name val="Calibri"/>
      <family val="2"/>
      <scheme val="minor"/>
    </font>
    <font>
      <sz val="26"/>
      <color theme="1"/>
      <name val="Calibri"/>
      <family val="2"/>
      <scheme val="minor"/>
    </font>
    <font>
      <b/>
      <sz val="8"/>
      <color rgb="FF000000"/>
      <name val="Arial"/>
      <family val="2"/>
    </font>
    <font>
      <b/>
      <sz val="8"/>
      <color theme="1"/>
      <name val="Arial"/>
      <family val="2"/>
    </font>
    <font>
      <b/>
      <sz val="12"/>
      <color theme="1"/>
      <name val="Calibri"/>
      <family val="2"/>
      <scheme val="minor"/>
    </font>
    <font>
      <b/>
      <sz val="9"/>
      <name val="Calibri"/>
      <family val="2"/>
      <scheme val="minor"/>
    </font>
    <font>
      <b/>
      <sz val="9"/>
      <color theme="1"/>
      <name val="Calibri"/>
      <family val="2"/>
      <scheme val="minor"/>
    </font>
  </fonts>
  <fills count="25">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
      <patternFill patternType="solid">
        <fgColor rgb="FF92D050"/>
        <bgColor indexed="64"/>
      </patternFill>
    </fill>
    <fill>
      <patternFill patternType="solid">
        <fgColor rgb="FFFFFFFF"/>
        <bgColor indexed="64"/>
      </patternFill>
    </fill>
    <fill>
      <patternFill patternType="solid">
        <fgColor rgb="FFFFFF00"/>
        <bgColor rgb="FF000000"/>
      </patternFill>
    </fill>
  </fills>
  <borders count="59">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right style="thin">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thin">
        <color auto="1"/>
      </right>
      <top style="thin">
        <color auto="1"/>
      </top>
      <bottom style="thin">
        <color auto="1"/>
      </bottom>
      <diagonal/>
    </border>
    <border>
      <left style="medium">
        <color indexed="64"/>
      </left>
      <right style="medium">
        <color indexed="64"/>
      </right>
      <top style="medium">
        <color indexed="64"/>
      </top>
      <bottom style="medium">
        <color indexed="64"/>
      </bottom>
      <diagonal/>
    </border>
    <border>
      <left/>
      <right style="thin">
        <color auto="1"/>
      </right>
      <top style="medium">
        <color indexed="64"/>
      </top>
      <bottom style="thin">
        <color auto="1"/>
      </bottom>
      <diagonal/>
    </border>
  </borders>
  <cellStyleXfs count="19">
    <xf numFmtId="0" fontId="0" fillId="0" borderId="0"/>
    <xf numFmtId="9" fontId="1" fillId="0" borderId="0" applyFont="0" applyFill="0" applyBorder="0" applyAlignment="0" applyProtection="0"/>
    <xf numFmtId="0" fontId="10" fillId="0" borderId="0"/>
    <xf numFmtId="0" fontId="1" fillId="0" borderId="0"/>
    <xf numFmtId="164" fontId="1" fillId="0" borderId="0" applyFont="0" applyFill="0" applyBorder="0" applyAlignment="0" applyProtection="0"/>
    <xf numFmtId="165" fontId="10" fillId="0" borderId="0" applyFont="0" applyFill="0" applyBorder="0" applyAlignment="0" applyProtection="0"/>
    <xf numFmtId="0" fontId="15" fillId="0" borderId="0"/>
    <xf numFmtId="0" fontId="1" fillId="0" borderId="0"/>
    <xf numFmtId="165"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0" fontId="1" fillId="0" borderId="0"/>
    <xf numFmtId="0" fontId="1" fillId="0" borderId="0"/>
    <xf numFmtId="0" fontId="31" fillId="0" borderId="0" applyNumberForma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cellStyleXfs>
  <cellXfs count="1103">
    <xf numFmtId="0" fontId="0" fillId="0" borderId="0" xfId="0"/>
    <xf numFmtId="0" fontId="3" fillId="0" borderId="0" xfId="0" applyFont="1" applyAlignment="1">
      <alignment wrapText="1"/>
    </xf>
    <xf numFmtId="0" fontId="9" fillId="0" borderId="0" xfId="0" applyFont="1" applyAlignment="1">
      <alignment wrapText="1"/>
    </xf>
    <xf numFmtId="0" fontId="4" fillId="0" borderId="0" xfId="0" applyFont="1" applyAlignment="1">
      <alignment wrapText="1"/>
    </xf>
    <xf numFmtId="0" fontId="4" fillId="0" borderId="1" xfId="0" applyFont="1" applyBorder="1" applyAlignment="1">
      <alignment wrapText="1"/>
    </xf>
    <xf numFmtId="2" fontId="4" fillId="0" borderId="1" xfId="0" applyNumberFormat="1" applyFont="1" applyBorder="1" applyAlignment="1">
      <alignment horizontal="center" wrapText="1"/>
    </xf>
    <xf numFmtId="0" fontId="4" fillId="0" borderId="0" xfId="0" applyFont="1"/>
    <xf numFmtId="0" fontId="4" fillId="0" borderId="0" xfId="0" applyFont="1" applyAlignment="1">
      <alignment vertical="center"/>
    </xf>
    <xf numFmtId="0" fontId="11" fillId="0" borderId="1" xfId="0" applyFont="1" applyBorder="1" applyAlignment="1">
      <alignment horizontal="center" vertical="center" wrapText="1"/>
    </xf>
    <xf numFmtId="2" fontId="11" fillId="0" borderId="1" xfId="0" applyNumberFormat="1" applyFont="1" applyBorder="1" applyAlignment="1">
      <alignment horizontal="center" vertical="center" wrapText="1"/>
    </xf>
    <xf numFmtId="2" fontId="5" fillId="0" borderId="1" xfId="0" applyNumberFormat="1" applyFont="1" applyBorder="1" applyAlignment="1">
      <alignment horizontal="center" vertical="center" wrapText="1"/>
    </xf>
    <xf numFmtId="15" fontId="4" fillId="0" borderId="1" xfId="0" applyNumberFormat="1" applyFont="1" applyBorder="1" applyAlignment="1">
      <alignment horizontal="center" vertical="center"/>
    </xf>
    <xf numFmtId="1" fontId="4" fillId="0" borderId="1" xfId="0" applyNumberFormat="1" applyFont="1" applyBorder="1" applyAlignment="1">
      <alignment horizontal="center" vertical="center"/>
    </xf>
    <xf numFmtId="10" fontId="4" fillId="0" borderId="1" xfId="1" applyNumberFormat="1" applyFont="1" applyBorder="1" applyAlignment="1">
      <alignment horizontal="center" vertical="center" wrapText="1"/>
    </xf>
    <xf numFmtId="0" fontId="4" fillId="0" borderId="1" xfId="0" applyFont="1" applyBorder="1"/>
    <xf numFmtId="10" fontId="4" fillId="0" borderId="1" xfId="1" applyNumberFormat="1" applyFont="1" applyBorder="1"/>
    <xf numFmtId="2" fontId="4" fillId="0" borderId="1" xfId="0" applyNumberFormat="1" applyFont="1" applyBorder="1" applyAlignment="1">
      <alignment horizontal="center"/>
    </xf>
    <xf numFmtId="1" fontId="6" fillId="0" borderId="1" xfId="1" applyNumberFormat="1" applyFont="1" applyBorder="1" applyAlignment="1">
      <alignment horizontal="center" vertical="center" wrapText="1"/>
    </xf>
    <xf numFmtId="0" fontId="6" fillId="0" borderId="0" xfId="2" applyFont="1" applyAlignment="1">
      <alignment horizontal="center" vertical="center"/>
    </xf>
    <xf numFmtId="2" fontId="6" fillId="0" borderId="1" xfId="1" applyNumberFormat="1" applyFont="1" applyBorder="1" applyAlignment="1">
      <alignment horizontal="center" vertical="center" wrapText="1"/>
    </xf>
    <xf numFmtId="167" fontId="6" fillId="0" borderId="1" xfId="1" applyNumberFormat="1" applyFont="1" applyBorder="1" applyAlignment="1">
      <alignment horizontal="center" vertical="center" wrapText="1"/>
    </xf>
    <xf numFmtId="1" fontId="6" fillId="0" borderId="1" xfId="0" applyNumberFormat="1" applyFont="1" applyBorder="1" applyAlignment="1">
      <alignment horizontal="center" vertical="center" wrapText="1"/>
    </xf>
    <xf numFmtId="0" fontId="9" fillId="0" borderId="0" xfId="0" applyFont="1"/>
    <xf numFmtId="14" fontId="4" fillId="0" borderId="0" xfId="0" applyNumberFormat="1" applyFont="1" applyAlignment="1">
      <alignment wrapText="1"/>
    </xf>
    <xf numFmtId="10" fontId="14" fillId="0" borderId="1" xfId="1" applyNumberFormat="1" applyFont="1" applyBorder="1" applyAlignment="1">
      <alignment horizontal="center" vertical="center" wrapText="1"/>
    </xf>
    <xf numFmtId="2" fontId="3" fillId="0" borderId="0" xfId="0" applyNumberFormat="1" applyFont="1" applyAlignment="1">
      <alignment horizontal="center" wrapText="1"/>
    </xf>
    <xf numFmtId="0" fontId="3" fillId="0" borderId="0" xfId="0" applyFont="1" applyAlignment="1">
      <alignment vertical="center" wrapText="1"/>
    </xf>
    <xf numFmtId="10" fontId="4" fillId="0" borderId="1" xfId="1" applyNumberFormat="1" applyFont="1" applyBorder="1" applyAlignment="1">
      <alignment horizontal="center" vertical="center"/>
    </xf>
    <xf numFmtId="169" fontId="6" fillId="0" borderId="1" xfId="5" applyNumberFormat="1" applyFont="1" applyBorder="1" applyAlignment="1">
      <alignment horizontal="center"/>
    </xf>
    <xf numFmtId="38" fontId="6" fillId="15" borderId="1" xfId="2" applyNumberFormat="1" applyFont="1" applyFill="1" applyBorder="1" applyAlignment="1">
      <alignment horizontal="center" vertical="center" wrapText="1"/>
    </xf>
    <xf numFmtId="169" fontId="6" fillId="15" borderId="1" xfId="5" applyNumberFormat="1" applyFont="1" applyFill="1" applyBorder="1" applyAlignment="1">
      <alignment horizontal="center"/>
    </xf>
    <xf numFmtId="49" fontId="6" fillId="0" borderId="1" xfId="5" applyNumberFormat="1" applyFont="1" applyBorder="1" applyAlignment="1">
      <alignment horizontal="center" vertical="center" wrapText="1"/>
    </xf>
    <xf numFmtId="49" fontId="6" fillId="0" borderId="1" xfId="5" applyNumberFormat="1" applyFont="1" applyBorder="1" applyAlignment="1">
      <alignment horizontal="center"/>
    </xf>
    <xf numFmtId="0" fontId="18" fillId="0" borderId="0" xfId="0" applyFont="1" applyAlignment="1">
      <alignment horizontal="left"/>
    </xf>
    <xf numFmtId="0" fontId="18" fillId="0" borderId="0" xfId="0" applyFont="1"/>
    <xf numFmtId="1" fontId="18" fillId="17" borderId="18" xfId="0" applyNumberFormat="1" applyFont="1" applyFill="1" applyBorder="1" applyAlignment="1">
      <alignment vertical="center"/>
    </xf>
    <xf numFmtId="1" fontId="18" fillId="0" borderId="1" xfId="0" applyNumberFormat="1" applyFont="1" applyBorder="1" applyAlignment="1">
      <alignment vertical="center"/>
    </xf>
    <xf numFmtId="1" fontId="18" fillId="0" borderId="27" xfId="0" applyNumberFormat="1" applyFont="1" applyBorder="1" applyAlignment="1">
      <alignment vertical="center"/>
    </xf>
    <xf numFmtId="1" fontId="18" fillId="0" borderId="11" xfId="0" applyNumberFormat="1" applyFont="1" applyBorder="1" applyAlignment="1">
      <alignment vertical="center"/>
    </xf>
    <xf numFmtId="170" fontId="17" fillId="16" borderId="1" xfId="11" applyNumberFormat="1" applyFont="1" applyFill="1" applyBorder="1" applyAlignment="1">
      <alignment horizontal="right" wrapText="1"/>
    </xf>
    <xf numFmtId="0" fontId="7" fillId="0" borderId="9" xfId="0" applyFont="1" applyBorder="1" applyAlignment="1">
      <alignment vertical="center" wrapText="1"/>
    </xf>
    <xf numFmtId="0" fontId="7" fillId="0" borderId="10" xfId="0" applyFont="1" applyBorder="1" applyAlignment="1">
      <alignment vertical="center" wrapText="1"/>
    </xf>
    <xf numFmtId="14" fontId="6" fillId="0" borderId="5" xfId="0" applyNumberFormat="1" applyFont="1" applyBorder="1" applyAlignment="1">
      <alignment vertical="center" wrapText="1"/>
    </xf>
    <xf numFmtId="14" fontId="6" fillId="0" borderId="6" xfId="0" applyNumberFormat="1" applyFont="1" applyBorder="1" applyAlignment="1">
      <alignment vertical="center" wrapText="1"/>
    </xf>
    <xf numFmtId="14" fontId="6" fillId="0" borderId="7" xfId="0" applyNumberFormat="1" applyFont="1" applyBorder="1" applyAlignment="1">
      <alignment vertical="center" wrapText="1"/>
    </xf>
    <xf numFmtId="0" fontId="7" fillId="0" borderId="8" xfId="0" applyFont="1" applyBorder="1" applyAlignment="1">
      <alignment vertical="center" wrapText="1"/>
    </xf>
    <xf numFmtId="0" fontId="6" fillId="6" borderId="0" xfId="0" applyFont="1" applyFill="1" applyAlignment="1">
      <alignment vertical="center" wrapText="1"/>
    </xf>
    <xf numFmtId="0" fontId="6" fillId="0" borderId="6" xfId="0" quotePrefix="1" applyFont="1" applyBorder="1" applyAlignment="1">
      <alignment horizontal="left" vertical="center" wrapText="1"/>
    </xf>
    <xf numFmtId="0" fontId="6" fillId="0" borderId="0" xfId="0" quotePrefix="1" applyFont="1" applyAlignment="1">
      <alignment horizontal="left" vertical="center" wrapText="1"/>
    </xf>
    <xf numFmtId="49" fontId="7" fillId="0" borderId="3" xfId="0" applyNumberFormat="1" applyFont="1" applyBorder="1" applyAlignment="1">
      <alignment horizontal="left" vertical="center" wrapText="1"/>
    </xf>
    <xf numFmtId="169" fontId="6" fillId="0" borderId="1" xfId="5" applyNumberFormat="1" applyFont="1" applyBorder="1" applyAlignment="1">
      <alignment vertical="center" wrapText="1"/>
    </xf>
    <xf numFmtId="0" fontId="6" fillId="6" borderId="3" xfId="0" applyFont="1" applyFill="1" applyBorder="1" applyAlignment="1">
      <alignment horizontal="center" vertical="center" wrapText="1"/>
    </xf>
    <xf numFmtId="0" fontId="7" fillId="3" borderId="11" xfId="0" applyFont="1" applyFill="1" applyBorder="1" applyAlignment="1">
      <alignment horizontal="center" vertical="center" wrapText="1"/>
    </xf>
    <xf numFmtId="0" fontId="3" fillId="0" borderId="0" xfId="0" applyFont="1" applyAlignment="1">
      <alignment vertical="top" wrapText="1"/>
    </xf>
    <xf numFmtId="0" fontId="3" fillId="0" borderId="1" xfId="0" applyFont="1" applyBorder="1" applyAlignment="1">
      <alignment wrapText="1"/>
    </xf>
    <xf numFmtId="38" fontId="6"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wrapText="1"/>
    </xf>
    <xf numFmtId="0" fontId="19" fillId="0" borderId="0" xfId="0" applyFont="1"/>
    <xf numFmtId="38" fontId="6" fillId="0" borderId="1" xfId="2" applyNumberFormat="1" applyFont="1" applyBorder="1" applyAlignment="1">
      <alignment horizontal="center" wrapText="1"/>
    </xf>
    <xf numFmtId="0" fontId="6" fillId="0" borderId="1" xfId="0"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15" fontId="6" fillId="0" borderId="1" xfId="0"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4" borderId="1" xfId="0" applyFont="1" applyFill="1" applyBorder="1" applyAlignment="1">
      <alignment horizontal="center" vertical="center" wrapText="1"/>
    </xf>
    <xf numFmtId="49" fontId="8" fillId="0" borderId="3" xfId="0" applyNumberFormat="1" applyFont="1" applyBorder="1" applyAlignment="1">
      <alignment horizontal="left" vertical="center" wrapText="1"/>
    </xf>
    <xf numFmtId="0" fontId="5" fillId="0" borderId="1" xfId="0" applyFont="1" applyBorder="1" applyAlignment="1">
      <alignment horizontal="center" vertical="center" wrapText="1"/>
    </xf>
    <xf numFmtId="0" fontId="4" fillId="0" borderId="1" xfId="0"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4" fillId="0" borderId="1" xfId="0" applyFont="1" applyBorder="1" applyAlignment="1">
      <alignment horizontal="center" wrapText="1"/>
    </xf>
    <xf numFmtId="0" fontId="6" fillId="6" borderId="1" xfId="0" applyFont="1" applyFill="1" applyBorder="1" applyAlignment="1">
      <alignment horizontal="center" vertical="center" wrapText="1"/>
    </xf>
    <xf numFmtId="0" fontId="0" fillId="0" borderId="0" xfId="0"/>
    <xf numFmtId="0" fontId="4" fillId="0" borderId="0" xfId="0" applyFont="1" applyAlignment="1">
      <alignment horizontal="left" vertical="center" wrapText="1"/>
    </xf>
    <xf numFmtId="171" fontId="17" fillId="16" borderId="1" xfId="0" applyNumberFormat="1" applyFont="1" applyFill="1" applyBorder="1" applyAlignment="1">
      <alignment horizontal="right" wrapText="1"/>
    </xf>
    <xf numFmtId="49" fontId="6" fillId="0" borderId="1" xfId="5" applyNumberFormat="1" applyFont="1" applyBorder="1" applyAlignment="1">
      <alignment horizontal="right" wrapText="1"/>
    </xf>
    <xf numFmtId="49" fontId="6" fillId="0" borderId="1" xfId="5" applyNumberFormat="1" applyFont="1" applyBorder="1" applyAlignment="1">
      <alignment horizontal="right"/>
    </xf>
    <xf numFmtId="170" fontId="17" fillId="0" borderId="1" xfId="11" applyNumberFormat="1" applyFont="1" applyBorder="1" applyAlignment="1">
      <alignment horizontal="right" wrapText="1"/>
    </xf>
    <xf numFmtId="170" fontId="17" fillId="16" borderId="1" xfId="11" applyNumberFormat="1" applyFont="1" applyFill="1" applyBorder="1" applyAlignment="1">
      <alignment horizontal="right" vertical="center" wrapText="1"/>
    </xf>
    <xf numFmtId="49" fontId="6" fillId="0" borderId="1" xfId="5" applyNumberFormat="1" applyFont="1" applyBorder="1" applyAlignment="1">
      <alignment horizontal="right" vertical="center" wrapText="1"/>
    </xf>
    <xf numFmtId="0" fontId="0" fillId="0" borderId="0" xfId="0" applyAlignment="1">
      <alignment wrapText="1"/>
    </xf>
    <xf numFmtId="17" fontId="21" fillId="0" borderId="11" xfId="12" applyNumberFormat="1" applyFont="1" applyBorder="1" applyAlignment="1">
      <alignment horizontal="center" vertical="center"/>
    </xf>
    <xf numFmtId="0" fontId="0" fillId="0" borderId="0" xfId="0"/>
    <xf numFmtId="38" fontId="7" fillId="3" borderId="11" xfId="0" applyNumberFormat="1" applyFont="1" applyFill="1" applyBorder="1" applyAlignment="1">
      <alignment horizontal="center" vertical="center" wrapText="1"/>
    </xf>
    <xf numFmtId="1" fontId="11" fillId="0" borderId="1" xfId="0" applyNumberFormat="1" applyFont="1" applyBorder="1" applyAlignment="1">
      <alignment vertical="center"/>
    </xf>
    <xf numFmtId="174" fontId="10" fillId="0" borderId="1" xfId="0" applyNumberFormat="1" applyFont="1" applyBorder="1" applyAlignment="1">
      <alignment vertical="center"/>
    </xf>
    <xf numFmtId="170" fontId="17" fillId="0" borderId="1" xfId="11" applyNumberFormat="1" applyFont="1" applyFill="1" applyBorder="1" applyAlignment="1">
      <alignment horizontal="right" vertical="center" wrapText="1"/>
    </xf>
    <xf numFmtId="49" fontId="6" fillId="0" borderId="1" xfId="5" applyNumberFormat="1" applyFont="1" applyFill="1" applyBorder="1" applyAlignment="1">
      <alignment horizontal="right"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2" fontId="5" fillId="0" borderId="1" xfId="1" applyNumberFormat="1" applyFont="1" applyBorder="1" applyAlignment="1">
      <alignment horizontal="center" vertical="center"/>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9" fontId="6" fillId="0" borderId="1" xfId="1" applyNumberFormat="1" applyFont="1" applyBorder="1" applyAlignment="1">
      <alignment horizontal="center" vertical="center" wrapText="1"/>
    </xf>
    <xf numFmtId="9" fontId="6" fillId="0" borderId="1" xfId="1" applyNumberFormat="1" applyFont="1" applyBorder="1" applyAlignment="1">
      <alignment horizontal="center" vertical="center"/>
    </xf>
    <xf numFmtId="14" fontId="28" fillId="0" borderId="1" xfId="12" applyNumberFormat="1" applyFont="1" applyBorder="1" applyAlignment="1">
      <alignment horizontal="center" vertical="center"/>
    </xf>
    <xf numFmtId="0" fontId="12" fillId="12" borderId="13" xfId="0" applyFont="1" applyFill="1" applyBorder="1" applyAlignment="1">
      <alignment horizontal="center" vertical="center" textRotation="90" wrapText="1"/>
    </xf>
    <xf numFmtId="0" fontId="38" fillId="0" borderId="26" xfId="15" applyFont="1" applyBorder="1" applyAlignment="1">
      <alignment horizontal="center" vertical="center"/>
    </xf>
    <xf numFmtId="17" fontId="36" fillId="0" borderId="1" xfId="15" applyNumberFormat="1" applyFont="1" applyBorder="1" applyAlignment="1">
      <alignment horizontal="center"/>
    </xf>
    <xf numFmtId="0" fontId="38" fillId="0" borderId="26" xfId="15" applyFont="1" applyBorder="1" applyAlignment="1">
      <alignment horizontal="center"/>
    </xf>
    <xf numFmtId="0" fontId="39" fillId="0" borderId="21" xfId="15" applyFont="1" applyBorder="1"/>
    <xf numFmtId="0" fontId="39" fillId="0" borderId="0" xfId="15" applyFont="1" applyAlignment="1">
      <alignment vertical="center"/>
    </xf>
    <xf numFmtId="9" fontId="40" fillId="17" borderId="1" xfId="16" applyFont="1" applyFill="1" applyBorder="1" applyAlignment="1">
      <alignment horizontal="center" vertical="center" wrapText="1"/>
    </xf>
    <xf numFmtId="1" fontId="11" fillId="17" borderId="18" xfId="0" applyNumberFormat="1" applyFont="1" applyFill="1" applyBorder="1" applyAlignment="1">
      <alignment vertical="center"/>
    </xf>
    <xf numFmtId="9" fontId="40" fillId="0" borderId="1" xfId="16" applyFont="1" applyBorder="1" applyAlignment="1">
      <alignment horizontal="center" vertical="center" wrapText="1"/>
    </xf>
    <xf numFmtId="9" fontId="40" fillId="0" borderId="1" xfId="16" applyFont="1" applyBorder="1" applyAlignment="1">
      <alignment horizontal="center"/>
    </xf>
    <xf numFmtId="1" fontId="11" fillId="17" borderId="12" xfId="0" applyNumberFormat="1" applyFont="1" applyFill="1" applyBorder="1" applyAlignment="1">
      <alignment vertical="center"/>
    </xf>
    <xf numFmtId="9" fontId="40" fillId="0" borderId="27" xfId="16" applyFont="1" applyBorder="1" applyAlignment="1">
      <alignment horizontal="center"/>
    </xf>
    <xf numFmtId="0" fontId="1" fillId="7" borderId="0" xfId="12" applyFill="1"/>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38" fontId="7" fillId="0" borderId="1" xfId="2" applyNumberFormat="1" applyFont="1" applyBorder="1" applyAlignment="1">
      <alignment horizontal="right" vertical="center"/>
    </xf>
    <xf numFmtId="171" fontId="17" fillId="16" borderId="1" xfId="0" applyNumberFormat="1" applyFont="1" applyFill="1" applyBorder="1" applyAlignment="1">
      <alignment horizontal="right" vertical="center" wrapText="1"/>
    </xf>
    <xf numFmtId="169" fontId="1" fillId="0" borderId="1" xfId="0" applyNumberFormat="1" applyFont="1" applyBorder="1" applyAlignment="1">
      <alignment wrapText="1"/>
    </xf>
    <xf numFmtId="0" fontId="19" fillId="0" borderId="0" xfId="0" applyFont="1" applyAlignment="1">
      <alignment wrapText="1"/>
    </xf>
    <xf numFmtId="169" fontId="2" fillId="0" borderId="1" xfId="0" applyNumberFormat="1" applyFont="1" applyBorder="1" applyAlignment="1">
      <alignment wrapText="1"/>
    </xf>
    <xf numFmtId="170" fontId="12" fillId="0" borderId="1" xfId="11" applyNumberFormat="1" applyFont="1" applyBorder="1" applyAlignment="1">
      <alignment horizontal="right" wrapText="1"/>
    </xf>
    <xf numFmtId="38" fontId="16" fillId="0" borderId="1" xfId="2" applyNumberFormat="1" applyFont="1" applyBorder="1" applyAlignment="1">
      <alignment horizontal="center" wrapText="1"/>
    </xf>
    <xf numFmtId="171" fontId="42" fillId="16" borderId="1" xfId="0" applyNumberFormat="1" applyFont="1" applyFill="1" applyBorder="1" applyAlignment="1">
      <alignment horizontal="right" wrapText="1"/>
    </xf>
    <xf numFmtId="49" fontId="16" fillId="0" borderId="1" xfId="5" applyNumberFormat="1" applyFont="1" applyBorder="1" applyAlignment="1">
      <alignment horizontal="right"/>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14" fontId="30" fillId="0" borderId="11" xfId="7" applyNumberFormat="1" applyFont="1" applyBorder="1" applyAlignment="1">
      <alignment horizontal="center" vertical="center"/>
    </xf>
    <xf numFmtId="0" fontId="38" fillId="0" borderId="26" xfId="15" applyFont="1" applyBorder="1" applyAlignment="1">
      <alignment horizontal="center" wrapText="1"/>
    </xf>
    <xf numFmtId="0" fontId="38" fillId="0" borderId="26" xfId="15" applyFont="1" applyBorder="1" applyAlignment="1">
      <alignment horizontal="center" vertical="center" wrapText="1"/>
    </xf>
    <xf numFmtId="0" fontId="0" fillId="0" borderId="0" xfId="0"/>
    <xf numFmtId="0" fontId="1" fillId="0" borderId="0" xfId="12"/>
    <xf numFmtId="0" fontId="21" fillId="0" borderId="4" xfId="12" applyFont="1" applyBorder="1" applyAlignment="1">
      <alignment horizontal="center" vertical="center"/>
    </xf>
    <xf numFmtId="17" fontId="21" fillId="0" borderId="7" xfId="12" applyNumberFormat="1" applyFont="1" applyBorder="1" applyAlignment="1">
      <alignment horizontal="center" vertical="center"/>
    </xf>
    <xf numFmtId="0" fontId="21" fillId="0" borderId="11" xfId="12" applyFont="1" applyBorder="1" applyAlignment="1">
      <alignment horizontal="center" vertical="center"/>
    </xf>
    <xf numFmtId="0" fontId="0" fillId="0" borderId="0" xfId="12" applyFont="1"/>
    <xf numFmtId="0" fontId="12" fillId="12" borderId="13" xfId="0" applyFont="1" applyFill="1" applyBorder="1" applyAlignment="1">
      <alignment horizontal="center" vertical="center" textRotation="90" wrapText="1"/>
    </xf>
    <xf numFmtId="0" fontId="38" fillId="0" borderId="1" xfId="15" applyFont="1" applyBorder="1" applyAlignment="1">
      <alignment horizontal="center"/>
    </xf>
    <xf numFmtId="169" fontId="1" fillId="0" borderId="1" xfId="0" applyNumberFormat="1" applyFont="1" applyBorder="1" applyAlignment="1">
      <alignment vertical="center" wrapText="1"/>
    </xf>
    <xf numFmtId="0" fontId="7" fillId="3" borderId="1" xfId="2" applyFont="1" applyFill="1" applyBorder="1" applyAlignment="1">
      <alignment horizontal="center" vertical="center"/>
    </xf>
    <xf numFmtId="38" fontId="7" fillId="3" borderId="1" xfId="2" applyNumberFormat="1" applyFont="1" applyFill="1" applyBorder="1" applyAlignment="1">
      <alignment horizontal="center" vertical="center"/>
    </xf>
    <xf numFmtId="0" fontId="7" fillId="14" borderId="1" xfId="2" applyFont="1" applyFill="1" applyBorder="1" applyAlignment="1">
      <alignment horizontal="center" vertical="center"/>
    </xf>
    <xf numFmtId="38" fontId="7" fillId="3" borderId="1" xfId="2" applyNumberFormat="1" applyFont="1" applyFill="1" applyBorder="1" applyAlignment="1">
      <alignment horizontal="center" vertical="center" wrapText="1"/>
    </xf>
    <xf numFmtId="169" fontId="6" fillId="0" borderId="1" xfId="5" applyNumberFormat="1" applyFont="1" applyBorder="1" applyAlignment="1">
      <alignment horizontal="right" vertical="center" wrapText="1"/>
    </xf>
    <xf numFmtId="0" fontId="6" fillId="0" borderId="1" xfId="2" applyFont="1" applyBorder="1" applyAlignment="1">
      <alignment horizontal="center" wrapText="1"/>
    </xf>
    <xf numFmtId="0" fontId="4" fillId="0" borderId="1" xfId="0" applyFont="1" applyBorder="1" applyAlignment="1">
      <alignment horizontal="center" wrapText="1"/>
    </xf>
    <xf numFmtId="175" fontId="1" fillId="0" borderId="1" xfId="0" applyNumberFormat="1" applyFont="1" applyBorder="1" applyAlignment="1">
      <alignment wrapText="1"/>
    </xf>
    <xf numFmtId="0" fontId="18" fillId="0" borderId="1" xfId="0" applyFont="1" applyBorder="1" applyAlignment="1">
      <alignment wrapText="1"/>
    </xf>
    <xf numFmtId="0" fontId="16" fillId="0" borderId="1" xfId="2" applyFont="1" applyBorder="1" applyAlignment="1">
      <alignment horizontal="center" wrapText="1"/>
    </xf>
    <xf numFmtId="0" fontId="11" fillId="0" borderId="1" xfId="0" applyFont="1" applyBorder="1" applyAlignment="1">
      <alignment horizontal="center" wrapText="1"/>
    </xf>
    <xf numFmtId="175" fontId="19" fillId="0" borderId="1" xfId="0" applyNumberFormat="1" applyFont="1" applyBorder="1" applyAlignment="1">
      <alignment wrapText="1"/>
    </xf>
    <xf numFmtId="0" fontId="11" fillId="0" borderId="1" xfId="0" applyFont="1" applyBorder="1" applyAlignment="1">
      <alignment wrapText="1"/>
    </xf>
    <xf numFmtId="15" fontId="6" fillId="0" borderId="1" xfId="2" applyNumberFormat="1" applyFont="1" applyBorder="1" applyAlignment="1">
      <alignment vertical="center" wrapText="1"/>
    </xf>
    <xf numFmtId="175" fontId="6" fillId="0" borderId="1" xfId="5" applyNumberFormat="1" applyFont="1" applyBorder="1" applyAlignment="1">
      <alignment vertical="center" wrapText="1"/>
    </xf>
    <xf numFmtId="175" fontId="6" fillId="0" borderId="1" xfId="5" applyNumberFormat="1" applyFont="1" applyBorder="1" applyAlignment="1">
      <alignment wrapText="1"/>
    </xf>
    <xf numFmtId="0" fontId="0" fillId="0" borderId="1" xfId="0" applyBorder="1" applyAlignment="1">
      <alignment horizontal="center" vertical="center" wrapText="1"/>
    </xf>
    <xf numFmtId="0" fontId="1" fillId="0" borderId="1" xfId="0" applyFont="1" applyBorder="1" applyAlignment="1">
      <alignment horizontal="center" vertical="center" wrapText="1"/>
    </xf>
    <xf numFmtId="169" fontId="1" fillId="0" borderId="1" xfId="0" applyNumberFormat="1" applyFont="1" applyBorder="1" applyAlignment="1">
      <alignment horizontal="center" vertical="center" wrapText="1"/>
    </xf>
    <xf numFmtId="169" fontId="6" fillId="0" borderId="1" xfId="5" applyNumberFormat="1" applyFont="1" applyBorder="1" applyAlignment="1">
      <alignment horizontal="center" vertical="center" wrapText="1"/>
    </xf>
    <xf numFmtId="0" fontId="4" fillId="0" borderId="1" xfId="0" applyFont="1" applyBorder="1" applyAlignment="1">
      <alignment horizontal="right" wrapText="1"/>
    </xf>
    <xf numFmtId="169" fontId="1" fillId="0" borderId="1" xfId="0" applyNumberFormat="1" applyFont="1" applyBorder="1" applyAlignment="1">
      <alignment horizontal="right" wrapText="1"/>
    </xf>
    <xf numFmtId="169" fontId="6" fillId="0" borderId="1" xfId="5" applyNumberFormat="1" applyFont="1" applyBorder="1" applyAlignment="1">
      <alignment horizontal="right" wrapText="1"/>
    </xf>
    <xf numFmtId="169" fontId="4" fillId="0" borderId="1" xfId="0" applyNumberFormat="1" applyFont="1" applyBorder="1" applyAlignment="1">
      <alignment horizontal="right" wrapText="1"/>
    </xf>
    <xf numFmtId="15" fontId="6" fillId="0" borderId="1" xfId="2" applyNumberFormat="1" applyFont="1" applyBorder="1" applyAlignment="1">
      <alignment horizontal="center" vertical="center" wrapText="1"/>
    </xf>
    <xf numFmtId="0" fontId="6" fillId="15" borderId="1" xfId="2" applyFont="1" applyFill="1" applyBorder="1" applyAlignment="1">
      <alignment horizontal="center" vertical="center" wrapText="1"/>
    </xf>
    <xf numFmtId="169" fontId="6" fillId="0" borderId="1" xfId="2" applyNumberFormat="1" applyFont="1" applyBorder="1" applyAlignment="1">
      <alignment horizontal="center" vertical="center" wrapText="1"/>
    </xf>
    <xf numFmtId="164" fontId="6" fillId="0" borderId="1" xfId="11" applyFont="1" applyBorder="1" applyAlignment="1">
      <alignment vertical="center" wrapText="1"/>
    </xf>
    <xf numFmtId="169" fontId="4" fillId="0" borderId="1" xfId="0" applyNumberFormat="1" applyFont="1" applyBorder="1" applyAlignment="1">
      <alignment horizontal="center" vertical="center" wrapText="1"/>
    </xf>
    <xf numFmtId="0" fontId="3" fillId="0" borderId="0" xfId="0" applyFont="1"/>
    <xf numFmtId="0" fontId="3" fillId="0" borderId="0" xfId="0" applyFont="1" applyAlignment="1">
      <alignment horizontal="right" wrapText="1"/>
    </xf>
    <xf numFmtId="0" fontId="6" fillId="0" borderId="1" xfId="2" applyFont="1" applyBorder="1" applyAlignment="1">
      <alignment vertical="center" wrapText="1"/>
    </xf>
    <xf numFmtId="169" fontId="6" fillId="0" borderId="1" xfId="5" applyNumberFormat="1" applyFont="1" applyFill="1" applyBorder="1" applyAlignment="1">
      <alignment vertical="center" wrapText="1"/>
    </xf>
    <xf numFmtId="169" fontId="4" fillId="0" borderId="1" xfId="0" applyNumberFormat="1" applyFont="1" applyBorder="1" applyAlignment="1">
      <alignment horizontal="right" vertical="center" wrapText="1"/>
    </xf>
    <xf numFmtId="15" fontId="4" fillId="0" borderId="1" xfId="0" applyNumberFormat="1" applyFont="1" applyBorder="1" applyAlignment="1">
      <alignment vertical="center" wrapText="1"/>
    </xf>
    <xf numFmtId="0" fontId="44" fillId="0" borderId="0" xfId="0" applyFont="1" applyAlignment="1">
      <alignment wrapText="1"/>
    </xf>
    <xf numFmtId="0" fontId="3" fillId="0" borderId="0" xfId="0" applyFont="1" applyAlignment="1">
      <alignment horizontal="center" vertical="center" wrapText="1"/>
    </xf>
    <xf numFmtId="0" fontId="3" fillId="0" borderId="0" xfId="0" applyFont="1" applyAlignment="1">
      <alignment horizontal="center" vertical="center"/>
    </xf>
    <xf numFmtId="0" fontId="3" fillId="0" borderId="1" xfId="0" applyFont="1" applyBorder="1" applyAlignment="1">
      <alignment horizontal="center" vertical="center" wrapText="1"/>
    </xf>
    <xf numFmtId="0" fontId="44" fillId="0" borderId="0" xfId="0" applyFont="1" applyAlignment="1">
      <alignment horizontal="center" vertical="center" wrapText="1"/>
    </xf>
    <xf numFmtId="0" fontId="3" fillId="0" borderId="1" xfId="0" applyFont="1" applyBorder="1" applyAlignment="1">
      <alignment horizontal="right" wrapText="1"/>
    </xf>
    <xf numFmtId="0" fontId="3" fillId="0" borderId="1" xfId="0" applyFont="1" applyBorder="1" applyAlignment="1">
      <alignment horizontal="center" wrapText="1"/>
    </xf>
    <xf numFmtId="0" fontId="19" fillId="0" borderId="1" xfId="0" applyFont="1" applyBorder="1" applyAlignment="1">
      <alignment wrapText="1"/>
    </xf>
    <xf numFmtId="0" fontId="16" fillId="0" borderId="1" xfId="2" applyFont="1" applyBorder="1" applyAlignment="1">
      <alignment wrapText="1"/>
    </xf>
    <xf numFmtId="175" fontId="16" fillId="0" borderId="1" xfId="5" applyNumberFormat="1" applyFont="1" applyBorder="1" applyAlignment="1">
      <alignment wrapText="1"/>
    </xf>
    <xf numFmtId="175" fontId="16" fillId="0" borderId="1" xfId="5" applyNumberFormat="1" applyFont="1" applyBorder="1" applyAlignment="1">
      <alignment horizontal="right" wrapText="1"/>
    </xf>
    <xf numFmtId="0" fontId="6" fillId="0" borderId="1" xfId="2" applyFont="1" applyBorder="1" applyAlignment="1">
      <alignment wrapText="1"/>
    </xf>
    <xf numFmtId="175" fontId="6" fillId="0" borderId="1" xfId="5" applyNumberFormat="1" applyFont="1" applyBorder="1" applyAlignment="1">
      <alignment horizontal="right" wrapText="1"/>
    </xf>
    <xf numFmtId="175" fontId="6" fillId="0" borderId="1" xfId="5" applyNumberFormat="1" applyFont="1" applyBorder="1" applyAlignment="1">
      <alignment horizontal="right" vertical="center" wrapText="1"/>
    </xf>
    <xf numFmtId="0" fontId="18" fillId="0" borderId="1" xfId="0" applyFont="1" applyBorder="1" applyAlignment="1">
      <alignment vertical="center" wrapText="1"/>
    </xf>
    <xf numFmtId="175" fontId="1" fillId="0" borderId="1" xfId="0" applyNumberFormat="1" applyFont="1" applyBorder="1" applyAlignment="1">
      <alignment vertical="center" wrapText="1"/>
    </xf>
    <xf numFmtId="0" fontId="6" fillId="0" borderId="1" xfId="2" applyFont="1" applyBorder="1" applyAlignment="1">
      <alignment vertical="justify" wrapText="1"/>
    </xf>
    <xf numFmtId="175" fontId="4" fillId="0" borderId="1" xfId="8" applyNumberFormat="1" applyFont="1" applyBorder="1" applyAlignment="1">
      <alignment horizontal="right"/>
    </xf>
    <xf numFmtId="164" fontId="3" fillId="0" borderId="0" xfId="11" applyFont="1" applyAlignment="1"/>
    <xf numFmtId="176" fontId="6" fillId="0" borderId="1" xfId="5" applyNumberFormat="1" applyFont="1" applyBorder="1" applyAlignment="1">
      <alignment horizontal="right"/>
    </xf>
    <xf numFmtId="0" fontId="4" fillId="0" borderId="1" xfId="0" applyFont="1" applyBorder="1" applyAlignment="1">
      <alignment vertical="center" wrapText="1"/>
    </xf>
    <xf numFmtId="177" fontId="7" fillId="0" borderId="1" xfId="2" applyNumberFormat="1" applyFont="1" applyBorder="1" applyAlignment="1">
      <alignment vertical="center" wrapText="1"/>
    </xf>
    <xf numFmtId="169" fontId="7" fillId="0" borderId="1" xfId="5" applyNumberFormat="1" applyFont="1" applyBorder="1" applyAlignment="1">
      <alignment wrapText="1"/>
    </xf>
    <xf numFmtId="169" fontId="2" fillId="0" borderId="1" xfId="0" applyNumberFormat="1" applyFont="1" applyBorder="1" applyAlignment="1">
      <alignment horizontal="right" wrapText="1"/>
    </xf>
    <xf numFmtId="0" fontId="5" fillId="0" borderId="1" xfId="0" applyFont="1" applyBorder="1" applyAlignment="1">
      <alignment wrapText="1"/>
    </xf>
    <xf numFmtId="169" fontId="6" fillId="0" borderId="1" xfId="5" applyNumberFormat="1" applyFont="1" applyBorder="1" applyAlignment="1">
      <alignment wrapText="1"/>
    </xf>
    <xf numFmtId="169" fontId="31" fillId="0" borderId="1" xfId="14" applyNumberFormat="1" applyBorder="1" applyAlignment="1">
      <alignment wrapText="1"/>
    </xf>
    <xf numFmtId="0" fontId="7" fillId="0" borderId="1" xfId="2" applyFont="1" applyBorder="1" applyAlignment="1">
      <alignment horizontal="left" vertical="center"/>
    </xf>
    <xf numFmtId="169" fontId="5" fillId="0" borderId="1" xfId="0" applyNumberFormat="1" applyFont="1" applyBorder="1" applyAlignment="1">
      <alignment horizontal="right" wrapText="1"/>
    </xf>
    <xf numFmtId="49" fontId="7" fillId="0" borderId="1" xfId="5" applyNumberFormat="1" applyFont="1" applyBorder="1" applyAlignment="1">
      <alignment horizontal="right" wrapText="1"/>
    </xf>
    <xf numFmtId="177" fontId="3" fillId="0" borderId="1" xfId="0" applyNumberFormat="1" applyFont="1" applyBorder="1" applyAlignment="1">
      <alignment wrapText="1"/>
    </xf>
    <xf numFmtId="4" fontId="0" fillId="0" borderId="12" xfId="0" applyNumberFormat="1" applyBorder="1" applyAlignment="1">
      <alignment vertical="center"/>
    </xf>
    <xf numFmtId="0" fontId="3" fillId="0" borderId="11" xfId="0" applyFont="1" applyBorder="1" applyAlignment="1">
      <alignment vertical="center"/>
    </xf>
    <xf numFmtId="169" fontId="6" fillId="0" borderId="1" xfId="0" applyNumberFormat="1" applyFont="1" applyBorder="1" applyAlignment="1">
      <alignment horizontal="right" wrapText="1"/>
    </xf>
    <xf numFmtId="169" fontId="23" fillId="0" borderId="1" xfId="0" applyNumberFormat="1" applyFont="1" applyBorder="1" applyAlignment="1">
      <alignment horizontal="right" vertical="center" wrapText="1"/>
    </xf>
    <xf numFmtId="171" fontId="6" fillId="16" borderId="1" xfId="0" applyNumberFormat="1" applyFont="1" applyFill="1" applyBorder="1" applyAlignment="1">
      <alignment horizontal="right" wrapText="1"/>
    </xf>
    <xf numFmtId="0" fontId="23" fillId="0" borderId="1" xfId="0" applyFont="1" applyBorder="1" applyAlignment="1">
      <alignment horizontal="center" vertical="center" wrapText="1"/>
    </xf>
    <xf numFmtId="0" fontId="6" fillId="0" borderId="1" xfId="0" applyFont="1" applyBorder="1" applyAlignment="1">
      <alignment wrapText="1"/>
    </xf>
    <xf numFmtId="169" fontId="0" fillId="0" borderId="1" xfId="0" applyNumberFormat="1" applyBorder="1" applyAlignment="1">
      <alignment wrapText="1"/>
    </xf>
    <xf numFmtId="0" fontId="3" fillId="0" borderId="0" xfId="0" applyFont="1" applyAlignment="1">
      <alignment vertical="center"/>
    </xf>
    <xf numFmtId="0" fontId="3" fillId="0" borderId="1" xfId="0" applyFont="1" applyBorder="1" applyAlignment="1">
      <alignment vertical="center" wrapText="1"/>
    </xf>
    <xf numFmtId="49" fontId="6" fillId="0" borderId="1" xfId="5" applyNumberFormat="1" applyFont="1" applyBorder="1" applyAlignment="1">
      <alignment horizontal="right" vertical="center"/>
    </xf>
    <xf numFmtId="0" fontId="44" fillId="0" borderId="0" xfId="0" applyFont="1" applyAlignment="1">
      <alignment vertical="center" wrapText="1"/>
    </xf>
    <xf numFmtId="169" fontId="4" fillId="0" borderId="1" xfId="0" applyNumberFormat="1" applyFont="1" applyBorder="1" applyAlignment="1">
      <alignment wrapText="1"/>
    </xf>
    <xf numFmtId="0" fontId="3" fillId="0" borderId="0" xfId="0" applyFont="1" applyAlignment="1">
      <alignment horizontal="center"/>
    </xf>
    <xf numFmtId="0" fontId="44" fillId="0" borderId="0" xfId="0" applyFont="1" applyAlignment="1">
      <alignment horizontal="center" wrapText="1"/>
    </xf>
    <xf numFmtId="169" fontId="4" fillId="0" borderId="1" xfId="0" applyNumberFormat="1" applyFont="1" applyBorder="1" applyAlignment="1">
      <alignment vertical="center" wrapText="1"/>
    </xf>
    <xf numFmtId="169" fontId="4" fillId="0" borderId="1" xfId="0" applyNumberFormat="1" applyFont="1" applyBorder="1"/>
    <xf numFmtId="177" fontId="3" fillId="0" borderId="0" xfId="0" applyNumberFormat="1" applyFont="1" applyAlignment="1">
      <alignment wrapText="1"/>
    </xf>
    <xf numFmtId="164" fontId="6" fillId="0" borderId="1" xfId="11" applyFont="1" applyBorder="1" applyAlignment="1">
      <alignment wrapText="1"/>
    </xf>
    <xf numFmtId="15" fontId="10" fillId="0" borderId="1" xfId="2" applyNumberFormat="1" applyBorder="1" applyAlignment="1">
      <alignment vertical="center"/>
    </xf>
    <xf numFmtId="169" fontId="1" fillId="0" borderId="1" xfId="0" applyNumberFormat="1" applyFont="1" applyBorder="1" applyAlignment="1">
      <alignment horizontal="right" vertical="center" wrapText="1"/>
    </xf>
    <xf numFmtId="15" fontId="10" fillId="0" borderId="1" xfId="2" applyNumberFormat="1" applyBorder="1"/>
    <xf numFmtId="169" fontId="6" fillId="0" borderId="1" xfId="5" applyNumberFormat="1" applyFont="1" applyFill="1" applyBorder="1" applyAlignment="1">
      <alignment wrapText="1"/>
    </xf>
    <xf numFmtId="172" fontId="16" fillId="0" borderId="1" xfId="11" applyNumberFormat="1" applyFont="1" applyBorder="1" applyAlignment="1">
      <alignment vertical="center" wrapText="1"/>
    </xf>
    <xf numFmtId="169" fontId="7" fillId="0" borderId="1" xfId="5" applyNumberFormat="1" applyFont="1" applyBorder="1" applyAlignment="1">
      <alignment vertical="center" wrapText="1"/>
    </xf>
    <xf numFmtId="172" fontId="7" fillId="0" borderId="1" xfId="11" applyNumberFormat="1" applyFont="1" applyBorder="1" applyAlignment="1">
      <alignment vertical="center" wrapText="1"/>
    </xf>
    <xf numFmtId="169" fontId="6" fillId="0" borderId="1" xfId="2" applyNumberFormat="1" applyFont="1" applyBorder="1" applyAlignment="1">
      <alignment vertical="center" wrapText="1"/>
    </xf>
    <xf numFmtId="165" fontId="6" fillId="0" borderId="1" xfId="2" applyNumberFormat="1" applyFont="1" applyBorder="1" applyAlignment="1">
      <alignment vertical="center" wrapText="1"/>
    </xf>
    <xf numFmtId="164" fontId="7" fillId="0" borderId="1" xfId="11" applyFont="1" applyBorder="1" applyAlignment="1">
      <alignment vertical="center" wrapText="1"/>
    </xf>
    <xf numFmtId="169" fontId="6" fillId="0" borderId="1" xfId="5" applyNumberFormat="1" applyFont="1" applyBorder="1" applyAlignment="1">
      <alignment horizontal="right"/>
    </xf>
    <xf numFmtId="164" fontId="6" fillId="0" borderId="1" xfId="11" applyFont="1" applyBorder="1" applyAlignment="1">
      <alignment vertical="center"/>
    </xf>
    <xf numFmtId="15" fontId="6" fillId="0" borderId="1" xfId="2" applyNumberFormat="1" applyFont="1" applyBorder="1" applyAlignment="1">
      <alignment vertical="center"/>
    </xf>
    <xf numFmtId="0" fontId="6" fillId="15" borderId="1" xfId="2" applyFont="1" applyFill="1" applyBorder="1" applyAlignment="1">
      <alignment vertical="center" wrapText="1"/>
    </xf>
    <xf numFmtId="164" fontId="0" fillId="15" borderId="1" xfId="11" applyFont="1" applyFill="1" applyBorder="1" applyAlignment="1"/>
    <xf numFmtId="49" fontId="6" fillId="15" borderId="1" xfId="5" applyNumberFormat="1" applyFont="1" applyFill="1" applyBorder="1" applyAlignment="1">
      <alignment horizontal="center"/>
    </xf>
    <xf numFmtId="169" fontId="6" fillId="15" borderId="1" xfId="5" applyNumberFormat="1" applyFont="1" applyFill="1" applyBorder="1" applyAlignment="1">
      <alignment horizontal="right"/>
    </xf>
    <xf numFmtId="15" fontId="6" fillId="15" borderId="1" xfId="2" applyNumberFormat="1" applyFont="1" applyFill="1" applyBorder="1" applyAlignment="1">
      <alignment vertical="center" wrapText="1"/>
    </xf>
    <xf numFmtId="169" fontId="6" fillId="15" borderId="1" xfId="5" applyNumberFormat="1" applyFont="1" applyFill="1" applyBorder="1" applyAlignment="1">
      <alignment vertical="center" wrapText="1"/>
    </xf>
    <xf numFmtId="164" fontId="0" fillId="0" borderId="1" xfId="11" applyFont="1" applyBorder="1" applyAlignment="1"/>
    <xf numFmtId="169" fontId="6" fillId="0" borderId="1" xfId="2" applyNumberFormat="1" applyFont="1" applyBorder="1" applyAlignment="1">
      <alignment horizontal="right" vertical="center" wrapText="1"/>
    </xf>
    <xf numFmtId="49" fontId="6" fillId="0" borderId="1" xfId="2" applyNumberFormat="1" applyFont="1" applyBorder="1" applyAlignment="1">
      <alignment horizontal="center" vertical="center" wrapText="1"/>
    </xf>
    <xf numFmtId="0" fontId="7" fillId="14" borderId="1" xfId="2" applyFont="1" applyFill="1" applyBorder="1" applyAlignment="1">
      <alignment vertical="justify" wrapText="1"/>
    </xf>
    <xf numFmtId="49" fontId="7" fillId="14" borderId="1" xfId="2" applyNumberFormat="1" applyFont="1" applyFill="1" applyBorder="1" applyAlignment="1">
      <alignment vertical="justify" wrapText="1"/>
    </xf>
    <xf numFmtId="0" fontId="7" fillId="2" borderId="1" xfId="2" applyFont="1" applyFill="1" applyBorder="1" applyAlignment="1">
      <alignment vertical="center"/>
    </xf>
    <xf numFmtId="0" fontId="7" fillId="2" borderId="1" xfId="2" applyFont="1" applyFill="1" applyBorder="1" applyAlignment="1">
      <alignment horizontal="right" vertical="center"/>
    </xf>
    <xf numFmtId="0" fontId="7" fillId="2" borderId="1" xfId="2" applyFont="1" applyFill="1" applyBorder="1" applyAlignment="1">
      <alignment horizontal="center" vertical="center"/>
    </xf>
    <xf numFmtId="0" fontId="6" fillId="0" borderId="6" xfId="0" applyFont="1" applyBorder="1" applyAlignment="1">
      <alignment vertical="center" wrapText="1"/>
    </xf>
    <xf numFmtId="0" fontId="6" fillId="0" borderId="6" xfId="0" applyFont="1" applyBorder="1" applyAlignment="1">
      <alignment horizontal="right" vertical="center" wrapText="1"/>
    </xf>
    <xf numFmtId="0" fontId="21" fillId="0" borderId="1" xfId="12" applyFont="1" applyBorder="1" applyAlignment="1">
      <alignment horizontal="center" vertical="center"/>
    </xf>
    <xf numFmtId="17" fontId="21" fillId="0" borderId="1" xfId="12" applyNumberFormat="1" applyFont="1" applyBorder="1" applyAlignment="1">
      <alignment horizontal="center" vertical="center"/>
    </xf>
    <xf numFmtId="0" fontId="1" fillId="0" borderId="54" xfId="12" applyBorder="1"/>
    <xf numFmtId="0" fontId="1" fillId="0" borderId="55" xfId="12" applyBorder="1"/>
    <xf numFmtId="0" fontId="4" fillId="0" borderId="0" xfId="0" applyFont="1" applyFill="1" applyAlignment="1">
      <alignment wrapText="1"/>
    </xf>
    <xf numFmtId="0" fontId="3" fillId="0" borderId="0" xfId="0" applyFont="1" applyFill="1" applyAlignment="1">
      <alignment wrapText="1"/>
    </xf>
    <xf numFmtId="0" fontId="2" fillId="20" borderId="0" xfId="12" applyFont="1" applyFill="1" applyAlignment="1">
      <alignment horizontal="center" vertical="center" wrapText="1"/>
    </xf>
    <xf numFmtId="0" fontId="1" fillId="0" borderId="0" xfId="12" applyBorder="1"/>
    <xf numFmtId="0" fontId="1" fillId="0" borderId="21" xfId="12" applyBorder="1"/>
    <xf numFmtId="0" fontId="36" fillId="0" borderId="0" xfId="15" applyFont="1" applyAlignment="1">
      <alignment horizontal="center" vertical="center"/>
    </xf>
    <xf numFmtId="0" fontId="38" fillId="0" borderId="0" xfId="15" applyFont="1" applyAlignment="1">
      <alignment horizontal="center" vertical="center"/>
    </xf>
    <xf numFmtId="0" fontId="38" fillId="0" borderId="0" xfId="15" applyFont="1" applyAlignment="1">
      <alignment horizontal="center"/>
    </xf>
    <xf numFmtId="0" fontId="39" fillId="0" borderId="0" xfId="15" applyFont="1" applyAlignment="1">
      <alignment horizontal="center" vertical="center"/>
    </xf>
    <xf numFmtId="0" fontId="11" fillId="0" borderId="0" xfId="0" applyFont="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7" fillId="0" borderId="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12" fillId="12" borderId="13" xfId="0" applyFont="1" applyFill="1" applyBorder="1" applyAlignment="1">
      <alignment horizontal="center" vertical="center" textRotation="90" wrapText="1"/>
    </xf>
    <xf numFmtId="17" fontId="21" fillId="0" borderId="1" xfId="12" applyNumberFormat="1" applyFont="1" applyBorder="1" applyAlignment="1">
      <alignment horizontal="center" vertical="center"/>
    </xf>
    <xf numFmtId="9" fontId="18" fillId="17" borderId="4" xfId="1" applyFont="1" applyFill="1" applyBorder="1" applyAlignment="1">
      <alignment horizontal="center" vertical="center" wrapText="1"/>
    </xf>
    <xf numFmtId="9" fontId="18" fillId="0" borderId="4" xfId="1" applyFont="1" applyBorder="1" applyAlignment="1">
      <alignment horizontal="center" vertical="center" wrapText="1"/>
    </xf>
    <xf numFmtId="9" fontId="18" fillId="0" borderId="4" xfId="1" applyFont="1" applyBorder="1" applyAlignment="1">
      <alignment horizontal="center"/>
    </xf>
    <xf numFmtId="9" fontId="18" fillId="0" borderId="7" xfId="1" applyFont="1" applyBorder="1" applyAlignment="1">
      <alignment horizontal="center"/>
    </xf>
    <xf numFmtId="9" fontId="18" fillId="0" borderId="34" xfId="1" applyFont="1" applyBorder="1" applyAlignment="1">
      <alignment horizontal="center"/>
    </xf>
    <xf numFmtId="14" fontId="28" fillId="0" borderId="11" xfId="12" applyNumberFormat="1" applyFont="1" applyBorder="1" applyAlignment="1">
      <alignment horizontal="center" vertical="center"/>
    </xf>
    <xf numFmtId="0" fontId="2" fillId="0" borderId="11" xfId="12" applyFont="1" applyBorder="1" applyAlignment="1">
      <alignment horizontal="center" vertical="center"/>
    </xf>
    <xf numFmtId="0" fontId="29" fillId="0" borderId="17" xfId="12" applyFont="1" applyBorder="1" applyAlignment="1">
      <alignment vertical="center"/>
    </xf>
    <xf numFmtId="0" fontId="29" fillId="0" borderId="15" xfId="12" applyFont="1" applyBorder="1" applyAlignment="1">
      <alignment vertical="center"/>
    </xf>
    <xf numFmtId="0" fontId="29" fillId="0" borderId="16" xfId="12" applyFont="1" applyBorder="1" applyAlignment="1">
      <alignment vertical="center"/>
    </xf>
    <xf numFmtId="0" fontId="29" fillId="0" borderId="21" xfId="12" applyFont="1" applyBorder="1" applyAlignment="1">
      <alignment vertical="center"/>
    </xf>
    <xf numFmtId="0" fontId="29" fillId="0" borderId="0" xfId="12" applyFont="1" applyAlignment="1">
      <alignment vertical="center"/>
    </xf>
    <xf numFmtId="0" fontId="29" fillId="0" borderId="20" xfId="12" applyFont="1" applyBorder="1" applyAlignment="1">
      <alignment vertical="center"/>
    </xf>
    <xf numFmtId="0" fontId="0" fillId="0" borderId="6" xfId="0" applyBorder="1"/>
    <xf numFmtId="0" fontId="0" fillId="0" borderId="9" xfId="0" applyBorder="1"/>
    <xf numFmtId="14" fontId="58" fillId="0" borderId="1" xfId="12" applyNumberFormat="1" applyFont="1" applyBorder="1" applyAlignment="1">
      <alignment horizontal="center" vertical="center"/>
    </xf>
    <xf numFmtId="0" fontId="2" fillId="0" borderId="1" xfId="12" applyFont="1" applyBorder="1" applyAlignment="1">
      <alignment horizontal="center" vertical="center"/>
    </xf>
    <xf numFmtId="17" fontId="2" fillId="0" borderId="1" xfId="12" applyNumberFormat="1" applyFont="1" applyBorder="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8" fontId="3" fillId="0" borderId="0" xfId="0" applyNumberFormat="1" applyFont="1" applyAlignment="1">
      <alignment horizontal="right" wrapText="1"/>
    </xf>
    <xf numFmtId="0" fontId="62" fillId="23" borderId="42" xfId="0" applyFont="1" applyFill="1" applyBorder="1" applyAlignment="1">
      <alignment horizontal="right" vertical="center" wrapText="1"/>
    </xf>
    <xf numFmtId="8" fontId="63" fillId="0" borderId="57" xfId="0" applyNumberFormat="1" applyFont="1" applyBorder="1" applyAlignment="1">
      <alignment horizontal="right" vertical="center" wrapText="1"/>
    </xf>
    <xf numFmtId="0" fontId="3" fillId="18" borderId="0" xfId="0" applyFont="1" applyFill="1" applyAlignment="1">
      <alignment wrapText="1"/>
    </xf>
    <xf numFmtId="0" fontId="3" fillId="18" borderId="1" xfId="0" applyFont="1" applyFill="1" applyBorder="1" applyAlignment="1">
      <alignment wrapText="1"/>
    </xf>
    <xf numFmtId="0" fontId="6" fillId="18" borderId="1" xfId="2" applyFont="1" applyFill="1" applyBorder="1" applyAlignment="1">
      <alignment wrapText="1"/>
    </xf>
    <xf numFmtId="175" fontId="6" fillId="18" borderId="1" xfId="5" applyNumberFormat="1" applyFont="1" applyFill="1" applyBorder="1" applyAlignment="1">
      <alignment wrapText="1"/>
    </xf>
    <xf numFmtId="49" fontId="6" fillId="18" borderId="1" xfId="5" applyNumberFormat="1" applyFont="1" applyFill="1" applyBorder="1" applyAlignment="1">
      <alignment horizontal="right"/>
    </xf>
    <xf numFmtId="171" fontId="17" fillId="24" borderId="1" xfId="0" applyNumberFormat="1" applyFont="1" applyFill="1" applyBorder="1" applyAlignment="1">
      <alignment horizontal="right" wrapText="1"/>
    </xf>
    <xf numFmtId="175" fontId="6" fillId="18" borderId="1" xfId="5" applyNumberFormat="1" applyFont="1" applyFill="1" applyBorder="1" applyAlignment="1">
      <alignment horizontal="right" wrapText="1"/>
    </xf>
    <xf numFmtId="0" fontId="18" fillId="18" borderId="1" xfId="0" applyFont="1" applyFill="1" applyBorder="1" applyAlignment="1">
      <alignment wrapText="1"/>
    </xf>
    <xf numFmtId="175" fontId="1" fillId="18" borderId="1" xfId="0" applyNumberFormat="1" applyFont="1" applyFill="1" applyBorder="1" applyAlignment="1">
      <alignment wrapText="1"/>
    </xf>
    <xf numFmtId="38" fontId="6" fillId="18" borderId="1" xfId="2" applyNumberFormat="1" applyFont="1" applyFill="1" applyBorder="1" applyAlignment="1">
      <alignment horizontal="center" wrapText="1"/>
    </xf>
    <xf numFmtId="0" fontId="4" fillId="18" borderId="1" xfId="0" applyFont="1" applyFill="1" applyBorder="1" applyAlignment="1">
      <alignment horizontal="center" wrapText="1"/>
    </xf>
    <xf numFmtId="0" fontId="6" fillId="18" borderId="1" xfId="2" applyFont="1" applyFill="1" applyBorder="1" applyAlignment="1">
      <alignment horizontal="center" wrapText="1"/>
    </xf>
    <xf numFmtId="0" fontId="44" fillId="18" borderId="0" xfId="0" applyFont="1" applyFill="1" applyAlignment="1">
      <alignment wrapText="1"/>
    </xf>
    <xf numFmtId="4" fontId="4" fillId="0" borderId="1" xfId="0" applyNumberFormat="1" applyFont="1" applyBorder="1" applyAlignment="1">
      <alignment horizontal="right" vertical="center" wrapText="1"/>
    </xf>
    <xf numFmtId="0" fontId="12" fillId="12" borderId="13" xfId="0" applyFont="1" applyFill="1" applyBorder="1" applyAlignment="1">
      <alignment horizontal="center" vertical="center" textRotation="90" wrapText="1"/>
    </xf>
    <xf numFmtId="0" fontId="6" fillId="18" borderId="1" xfId="2" applyFont="1" applyFill="1" applyBorder="1" applyAlignment="1">
      <alignment vertical="center" wrapText="1"/>
    </xf>
    <xf numFmtId="49" fontId="6" fillId="0" borderId="1" xfId="5" applyNumberFormat="1" applyFont="1" applyFill="1" applyBorder="1" applyAlignment="1">
      <alignment horizontal="right" vertical="center"/>
    </xf>
    <xf numFmtId="171" fontId="17" fillId="0" borderId="1" xfId="0" applyNumberFormat="1" applyFont="1" applyBorder="1" applyAlignment="1">
      <alignment horizontal="right" vertical="center" wrapText="1"/>
    </xf>
    <xf numFmtId="169" fontId="6" fillId="0" borderId="1" xfId="5" applyNumberFormat="1" applyFont="1" applyFill="1" applyBorder="1" applyAlignment="1">
      <alignment horizontal="right" vertical="center" wrapText="1"/>
    </xf>
    <xf numFmtId="175" fontId="6" fillId="0" borderId="1" xfId="5" applyNumberFormat="1" applyFont="1" applyFill="1" applyBorder="1" applyAlignment="1">
      <alignment wrapText="1"/>
    </xf>
    <xf numFmtId="49" fontId="6" fillId="0" borderId="1" xfId="5" applyNumberFormat="1" applyFont="1" applyFill="1" applyBorder="1" applyAlignment="1">
      <alignment horizontal="right"/>
    </xf>
    <xf numFmtId="171" fontId="17" fillId="0" borderId="1" xfId="0" applyNumberFormat="1" applyFont="1" applyBorder="1" applyAlignment="1">
      <alignment horizontal="right" wrapText="1"/>
    </xf>
    <xf numFmtId="175" fontId="6" fillId="0" borderId="1" xfId="5" applyNumberFormat="1" applyFont="1" applyFill="1" applyBorder="1" applyAlignment="1">
      <alignment horizontal="right" wrapText="1"/>
    </xf>
    <xf numFmtId="14" fontId="6" fillId="0" borderId="5" xfId="0" applyNumberFormat="1" applyFont="1" applyBorder="1" applyAlignment="1">
      <alignment horizontal="left" vertical="center" wrapText="1"/>
    </xf>
    <xf numFmtId="0" fontId="7" fillId="0" borderId="0" xfId="0" applyFont="1" applyFill="1" applyBorder="1" applyAlignment="1">
      <alignment horizontal="left" vertical="center" wrapText="1"/>
    </xf>
    <xf numFmtId="0" fontId="7" fillId="0" borderId="4" xfId="0" applyFont="1" applyBorder="1" applyAlignment="1">
      <alignment horizontal="center" vertical="center" wrapText="1"/>
    </xf>
    <xf numFmtId="0" fontId="7" fillId="0" borderId="3" xfId="0" applyFont="1" applyBorder="1" applyAlignment="1">
      <alignment horizontal="center" vertical="center" wrapText="1"/>
    </xf>
    <xf numFmtId="0" fontId="3" fillId="0" borderId="0" xfId="12" applyFont="1"/>
    <xf numFmtId="0" fontId="7" fillId="0" borderId="4" xfId="0" applyFont="1" applyBorder="1" applyAlignment="1">
      <alignment horizontal="center" vertical="center" wrapText="1"/>
    </xf>
    <xf numFmtId="0" fontId="7" fillId="0" borderId="3" xfId="0" applyFont="1" applyBorder="1" applyAlignment="1">
      <alignment horizontal="center" vertical="center" wrapText="1"/>
    </xf>
    <xf numFmtId="14" fontId="3" fillId="0" borderId="0" xfId="0" applyNumberFormat="1" applyFont="1" applyAlignment="1">
      <alignment horizontal="center" wrapText="1"/>
    </xf>
    <xf numFmtId="14" fontId="4" fillId="0" borderId="1" xfId="0" applyNumberFormat="1" applyFont="1" applyBorder="1" applyAlignment="1">
      <alignment horizontal="center" vertical="center" wrapText="1"/>
    </xf>
    <xf numFmtId="14" fontId="0" fillId="0" borderId="1" xfId="0" applyNumberFormat="1" applyBorder="1" applyAlignment="1">
      <alignment horizontal="center" vertical="center" wrapText="1"/>
    </xf>
    <xf numFmtId="14" fontId="7" fillId="3" borderId="1" xfId="2" applyNumberFormat="1" applyFont="1" applyFill="1" applyBorder="1" applyAlignment="1">
      <alignment horizontal="center" vertical="center" wrapText="1"/>
    </xf>
    <xf numFmtId="14" fontId="7" fillId="3" borderId="1" xfId="0" applyNumberFormat="1" applyFont="1" applyFill="1" applyBorder="1" applyAlignment="1">
      <alignment horizontal="center" vertical="center" wrapText="1"/>
    </xf>
    <xf numFmtId="14" fontId="3" fillId="0" borderId="1" xfId="0" applyNumberFormat="1" applyFont="1" applyBorder="1" applyAlignment="1">
      <alignment horizontal="center" wrapText="1"/>
    </xf>
    <xf numFmtId="14" fontId="16" fillId="0" borderId="1" xfId="2" applyNumberFormat="1" applyFont="1" applyBorder="1" applyAlignment="1">
      <alignment horizontal="center" wrapText="1"/>
    </xf>
    <xf numFmtId="14" fontId="6" fillId="0" borderId="1" xfId="2" applyNumberFormat="1" applyFont="1" applyBorder="1" applyAlignment="1">
      <alignment horizontal="center" wrapText="1"/>
    </xf>
    <xf numFmtId="14" fontId="6" fillId="18" borderId="1" xfId="2" applyNumberFormat="1" applyFont="1" applyFill="1" applyBorder="1" applyAlignment="1">
      <alignment horizontal="center" wrapText="1"/>
    </xf>
    <xf numFmtId="14" fontId="6" fillId="0" borderId="1" xfId="2" applyNumberFormat="1" applyFont="1" applyBorder="1" applyAlignment="1">
      <alignment horizontal="center" vertical="center" wrapText="1"/>
    </xf>
    <xf numFmtId="14" fontId="0" fillId="0" borderId="1" xfId="0" applyNumberFormat="1" applyBorder="1" applyAlignment="1">
      <alignment horizontal="center" wrapText="1"/>
    </xf>
    <xf numFmtId="14" fontId="2" fillId="0" borderId="1" xfId="0" applyNumberFormat="1" applyFont="1" applyBorder="1" applyAlignment="1">
      <alignment horizontal="center" wrapText="1"/>
    </xf>
    <xf numFmtId="171" fontId="6" fillId="0" borderId="1" xfId="0" applyNumberFormat="1" applyFont="1" applyBorder="1" applyAlignment="1">
      <alignment horizontal="right" wrapText="1"/>
    </xf>
    <xf numFmtId="14" fontId="23" fillId="0" borderId="1" xfId="0" applyNumberFormat="1" applyFont="1" applyBorder="1" applyAlignment="1">
      <alignment horizontal="center" wrapText="1"/>
    </xf>
    <xf numFmtId="14" fontId="4" fillId="0" borderId="1" xfId="0" applyNumberFormat="1" applyFont="1" applyBorder="1" applyAlignment="1">
      <alignment horizontal="center" wrapText="1"/>
    </xf>
    <xf numFmtId="14" fontId="1" fillId="0" borderId="1" xfId="0" applyNumberFormat="1" applyFont="1" applyBorder="1" applyAlignment="1">
      <alignment horizontal="center" vertical="center" wrapText="1"/>
    </xf>
    <xf numFmtId="14" fontId="1" fillId="0" borderId="1" xfId="0" applyNumberFormat="1" applyFont="1" applyBorder="1" applyAlignment="1">
      <alignment horizontal="center" wrapText="1"/>
    </xf>
    <xf numFmtId="14" fontId="7" fillId="14" borderId="1" xfId="2" applyNumberFormat="1" applyFont="1" applyFill="1" applyBorder="1" applyAlignment="1">
      <alignment horizontal="center" vertical="center"/>
    </xf>
    <xf numFmtId="14" fontId="4" fillId="15" borderId="1" xfId="0" applyNumberFormat="1" applyFont="1" applyFill="1" applyBorder="1" applyAlignment="1">
      <alignment horizontal="center" vertical="center" wrapText="1"/>
    </xf>
    <xf numFmtId="14" fontId="7" fillId="2" borderId="1" xfId="2" applyNumberFormat="1" applyFont="1" applyFill="1" applyBorder="1" applyAlignment="1">
      <alignment horizontal="center" vertical="center"/>
    </xf>
    <xf numFmtId="14" fontId="6" fillId="0" borderId="6" xfId="0" applyNumberFormat="1" applyFont="1" applyBorder="1" applyAlignment="1">
      <alignment horizontal="center" vertical="center" wrapText="1"/>
    </xf>
    <xf numFmtId="164" fontId="3" fillId="0" borderId="0" xfId="11" applyFont="1" applyAlignment="1">
      <alignment horizontal="center" vertical="center"/>
    </xf>
    <xf numFmtId="177" fontId="3" fillId="0" borderId="4" xfId="0" applyNumberFormat="1" applyFont="1" applyBorder="1" applyAlignment="1">
      <alignment wrapText="1"/>
    </xf>
    <xf numFmtId="177" fontId="19" fillId="0" borderId="0" xfId="0" applyNumberFormat="1" applyFont="1" applyAlignment="1">
      <alignment wrapText="1"/>
    </xf>
    <xf numFmtId="1" fontId="18" fillId="17" borderId="1" xfId="0" applyNumberFormat="1" applyFont="1" applyFill="1" applyBorder="1" applyAlignment="1">
      <alignment vertical="center"/>
    </xf>
    <xf numFmtId="1" fontId="11" fillId="17" borderId="1" xfId="0" applyNumberFormat="1" applyFont="1" applyFill="1" applyBorder="1" applyAlignment="1">
      <alignment vertical="center"/>
    </xf>
    <xf numFmtId="4" fontId="3" fillId="0" borderId="1" xfId="0" applyNumberFormat="1" applyFont="1" applyBorder="1" applyAlignment="1">
      <alignment wrapText="1"/>
    </xf>
    <xf numFmtId="0" fontId="6" fillId="0" borderId="1" xfId="2" applyFont="1" applyBorder="1" applyAlignment="1">
      <alignment horizontal="right" vertical="center" wrapText="1"/>
    </xf>
    <xf numFmtId="8" fontId="6" fillId="0" borderId="1" xfId="2" applyNumberFormat="1" applyFont="1" applyBorder="1" applyAlignment="1">
      <alignment horizontal="right" vertical="center" wrapText="1"/>
    </xf>
    <xf numFmtId="164" fontId="6" fillId="0" borderId="1" xfId="11" applyFont="1" applyBorder="1" applyAlignment="1">
      <alignment horizontal="right" wrapText="1"/>
    </xf>
    <xf numFmtId="0" fontId="21" fillId="0" borderId="1" xfId="12" applyFont="1" applyBorder="1" applyAlignment="1">
      <alignment horizontal="center" vertical="center"/>
    </xf>
    <xf numFmtId="0" fontId="21" fillId="0" borderId="1" xfId="12" applyFont="1" applyBorder="1" applyAlignment="1">
      <alignment horizontal="center" vertical="center"/>
    </xf>
    <xf numFmtId="0" fontId="36" fillId="0" borderId="1" xfId="15" applyFont="1" applyBorder="1" applyAlignment="1">
      <alignment horizontal="center" vertical="center" wrapText="1"/>
    </xf>
    <xf numFmtId="0" fontId="38" fillId="0" borderId="1" xfId="15" applyFont="1" applyBorder="1" applyAlignment="1">
      <alignment horizontal="center" vertical="center"/>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8" fillId="0" borderId="0" xfId="0" applyFont="1" applyAlignment="1">
      <alignment horizontal="left" vertical="top"/>
    </xf>
    <xf numFmtId="0" fontId="2" fillId="21" borderId="16" xfId="12" applyFont="1" applyFill="1" applyBorder="1" applyAlignment="1">
      <alignment horizontal="center" vertical="center" wrapText="1"/>
    </xf>
    <xf numFmtId="38" fontId="6" fillId="6" borderId="1" xfId="0" applyNumberFormat="1" applyFont="1" applyFill="1" applyBorder="1" applyAlignment="1">
      <alignment horizontal="center" vertical="center" wrapText="1"/>
    </xf>
    <xf numFmtId="0" fontId="21" fillId="0" borderId="1" xfId="12" applyFont="1" applyBorder="1" applyAlignment="1">
      <alignment horizontal="center" vertical="center"/>
    </xf>
    <xf numFmtId="0" fontId="2" fillId="0" borderId="7" xfId="12" applyFont="1" applyBorder="1" applyAlignment="1">
      <alignment horizontal="center" vertical="center"/>
    </xf>
    <xf numFmtId="0" fontId="7" fillId="0" borderId="4" xfId="0" applyFont="1" applyBorder="1" applyAlignment="1">
      <alignment horizontal="center" vertical="center" wrapText="1"/>
    </xf>
    <xf numFmtId="0" fontId="6" fillId="0" borderId="1" xfId="0" applyFont="1" applyBorder="1" applyAlignment="1">
      <alignment horizontal="center" vertical="center" wrapText="1"/>
    </xf>
    <xf numFmtId="0" fontId="7" fillId="3" borderId="1" xfId="0" applyFont="1" applyFill="1" applyBorder="1" applyAlignment="1">
      <alignment horizontal="center" vertical="center" wrapText="1"/>
    </xf>
    <xf numFmtId="0" fontId="7" fillId="0" borderId="1" xfId="2" applyFont="1" applyBorder="1" applyAlignment="1">
      <alignment horizontal="center" vertical="center"/>
    </xf>
    <xf numFmtId="0" fontId="7" fillId="0" borderId="3" xfId="0" applyFont="1" applyBorder="1" applyAlignment="1">
      <alignment horizontal="center" vertical="center" wrapText="1"/>
    </xf>
    <xf numFmtId="0" fontId="6" fillId="0" borderId="6" xfId="0" applyFont="1" applyBorder="1" applyAlignment="1">
      <alignment horizontal="center" vertical="center" wrapText="1"/>
    </xf>
    <xf numFmtId="0" fontId="4" fillId="0" borderId="1" xfId="0" applyFont="1" applyBorder="1" applyAlignment="1">
      <alignment horizontal="center" vertical="center" wrapText="1"/>
    </xf>
    <xf numFmtId="0" fontId="3" fillId="0" borderId="0" xfId="0" applyFont="1" applyAlignment="1">
      <alignment horizont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6" fillId="0" borderId="1" xfId="2" applyFont="1" applyBorder="1" applyAlignment="1">
      <alignment horizontal="center" vertical="center" wrapText="1"/>
    </xf>
    <xf numFmtId="169" fontId="4" fillId="0" borderId="12" xfId="0" applyNumberFormat="1" applyFont="1" applyBorder="1" applyAlignment="1">
      <alignment horizontal="right" vertical="center" wrapText="1"/>
    </xf>
    <xf numFmtId="0" fontId="6" fillId="0" borderId="12" xfId="2" applyFont="1" applyBorder="1" applyAlignment="1">
      <alignment horizontal="center" vertical="center" wrapText="1"/>
    </xf>
    <xf numFmtId="0" fontId="4" fillId="0" borderId="12" xfId="0" applyFont="1" applyBorder="1" applyAlignment="1">
      <alignment horizontal="left" vertical="center" wrapText="1"/>
    </xf>
    <xf numFmtId="0" fontId="6" fillId="0" borderId="12" xfId="2" applyFont="1" applyBorder="1" applyAlignment="1">
      <alignment horizontal="left" vertical="center" wrapText="1"/>
    </xf>
    <xf numFmtId="0" fontId="7" fillId="0" borderId="1" xfId="0" applyFont="1" applyBorder="1" applyAlignment="1">
      <alignment horizontal="center"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38" fontId="10" fillId="0" borderId="2" xfId="0" applyNumberFormat="1" applyFont="1" applyBorder="1" applyAlignment="1">
      <alignment horizontal="left" vertical="center" wrapText="1"/>
    </xf>
    <xf numFmtId="38" fontId="10" fillId="0" borderId="3" xfId="0" applyNumberFormat="1" applyFont="1" applyBorder="1" applyAlignment="1">
      <alignment horizontal="left" vertical="center" wrapText="1"/>
    </xf>
    <xf numFmtId="38" fontId="10" fillId="0" borderId="4" xfId="0" applyNumberFormat="1" applyFont="1" applyBorder="1" applyAlignment="1">
      <alignment horizontal="left" vertical="center" wrapText="1"/>
    </xf>
    <xf numFmtId="14" fontId="6" fillId="0" borderId="2" xfId="0" applyNumberFormat="1" applyFont="1" applyBorder="1" applyAlignment="1">
      <alignment horizontal="center" vertical="center" wrapText="1"/>
    </xf>
    <xf numFmtId="14" fontId="6" fillId="0" borderId="4" xfId="0" applyNumberFormat="1" applyFont="1" applyBorder="1" applyAlignment="1">
      <alignment horizontal="center" vertical="center" wrapText="1"/>
    </xf>
    <xf numFmtId="0" fontId="17" fillId="0" borderId="2" xfId="0" applyFont="1" applyBorder="1" applyAlignment="1">
      <alignment horizontal="center" vertical="center" wrapText="1"/>
    </xf>
    <xf numFmtId="0" fontId="17" fillId="0" borderId="4" xfId="0" applyFont="1" applyBorder="1" applyAlignment="1">
      <alignment horizontal="center" vertical="center" wrapText="1"/>
    </xf>
    <xf numFmtId="0" fontId="6" fillId="0" borderId="2" xfId="2" applyFont="1" applyBorder="1" applyAlignment="1">
      <alignment horizontal="center" vertical="center"/>
    </xf>
    <xf numFmtId="0" fontId="6" fillId="0" borderId="4" xfId="2" applyFont="1" applyBorder="1" applyAlignment="1">
      <alignment horizontal="center" vertical="center"/>
    </xf>
    <xf numFmtId="0" fontId="6" fillId="0" borderId="2" xfId="2" applyFont="1" applyBorder="1" applyAlignment="1">
      <alignment horizontal="left" vertical="center" wrapText="1"/>
    </xf>
    <xf numFmtId="0" fontId="6" fillId="0" borderId="3" xfId="2" applyFont="1" applyBorder="1" applyAlignment="1">
      <alignment horizontal="left" vertical="center" wrapText="1"/>
    </xf>
    <xf numFmtId="0" fontId="6" fillId="0" borderId="4" xfId="2" applyFont="1" applyBorder="1" applyAlignment="1">
      <alignment horizontal="left" vertical="center" wrapText="1"/>
    </xf>
    <xf numFmtId="0" fontId="6" fillId="0" borderId="2" xfId="2" applyFont="1" applyBorder="1" applyAlignment="1">
      <alignment horizontal="center" vertical="center" wrapText="1"/>
    </xf>
    <xf numFmtId="0" fontId="6" fillId="0" borderId="3" xfId="2" applyFont="1" applyBorder="1" applyAlignment="1">
      <alignment horizontal="center" vertical="center" wrapText="1"/>
    </xf>
    <xf numFmtId="0" fontId="6" fillId="0" borderId="4" xfId="2" applyFont="1" applyBorder="1" applyAlignment="1">
      <alignment horizontal="center" vertical="center" wrapText="1"/>
    </xf>
    <xf numFmtId="0" fontId="6" fillId="0" borderId="3" xfId="2" applyFont="1" applyBorder="1" applyAlignment="1">
      <alignment horizontal="center" vertical="center"/>
    </xf>
    <xf numFmtId="10" fontId="7" fillId="0" borderId="1" xfId="1" applyNumberFormat="1" applyFont="1" applyBorder="1" applyAlignment="1">
      <alignment horizontal="center" vertical="center" wrapText="1"/>
    </xf>
    <xf numFmtId="38" fontId="7" fillId="3" borderId="2" xfId="0" applyNumberFormat="1" applyFont="1" applyFill="1" applyBorder="1" applyAlignment="1">
      <alignment horizontal="center" vertical="center" wrapText="1"/>
    </xf>
    <xf numFmtId="38" fontId="7" fillId="3" borderId="4" xfId="0" applyNumberFormat="1" applyFont="1" applyFill="1" applyBorder="1" applyAlignment="1">
      <alignment horizontal="center" vertical="center" wrapText="1"/>
    </xf>
    <xf numFmtId="0" fontId="7" fillId="11" borderId="2" xfId="0" applyFont="1" applyFill="1" applyBorder="1" applyAlignment="1">
      <alignment horizontal="center" vertical="center" wrapText="1"/>
    </xf>
    <xf numFmtId="0" fontId="7" fillId="11" borderId="3" xfId="0" applyFont="1" applyFill="1" applyBorder="1" applyAlignment="1">
      <alignment horizontal="center" vertical="center" wrapText="1"/>
    </xf>
    <xf numFmtId="0" fontId="7" fillId="11" borderId="4" xfId="0" applyFont="1" applyFill="1" applyBorder="1" applyAlignment="1">
      <alignment horizontal="center" vertical="center" wrapText="1"/>
    </xf>
    <xf numFmtId="2" fontId="6" fillId="22" borderId="2" xfId="1" applyNumberFormat="1" applyFont="1" applyFill="1" applyBorder="1" applyAlignment="1">
      <alignment horizontal="center" vertical="center" wrapText="1"/>
    </xf>
    <xf numFmtId="2" fontId="6" fillId="22" borderId="3" xfId="1" applyNumberFormat="1" applyFont="1" applyFill="1" applyBorder="1" applyAlignment="1">
      <alignment horizontal="center" vertical="center" wrapText="1"/>
    </xf>
    <xf numFmtId="2" fontId="6" fillId="22" borderId="4" xfId="1" applyNumberFormat="1" applyFont="1" applyFill="1" applyBorder="1" applyAlignment="1">
      <alignment horizontal="center" vertical="center" wrapText="1"/>
    </xf>
    <xf numFmtId="0" fontId="6" fillId="0" borderId="1" xfId="2"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5" fillId="0" borderId="1" xfId="0" applyFont="1" applyBorder="1" applyAlignment="1">
      <alignment horizontal="center" vertical="center" wrapText="1"/>
    </xf>
    <xf numFmtId="38" fontId="4" fillId="6" borderId="2" xfId="0" applyNumberFormat="1" applyFont="1" applyFill="1" applyBorder="1" applyAlignment="1">
      <alignment horizontal="center" vertical="center" wrapText="1"/>
    </xf>
    <xf numFmtId="38" fontId="4" fillId="6" borderId="3" xfId="0" applyNumberFormat="1" applyFont="1" applyFill="1" applyBorder="1" applyAlignment="1">
      <alignment horizontal="center" vertical="center" wrapText="1"/>
    </xf>
    <xf numFmtId="38" fontId="4" fillId="6" borderId="4" xfId="0" applyNumberFormat="1" applyFont="1" applyFill="1" applyBorder="1" applyAlignment="1">
      <alignment horizontal="center" vertical="center" wrapText="1"/>
    </xf>
    <xf numFmtId="0" fontId="7" fillId="0" borderId="1" xfId="2" applyFont="1" applyBorder="1" applyAlignment="1">
      <alignment horizontal="center" vertical="center" wrapText="1"/>
    </xf>
    <xf numFmtId="0" fontId="2" fillId="12" borderId="2" xfId="0" applyFont="1" applyFill="1" applyBorder="1" applyAlignment="1">
      <alignment horizontal="center" vertical="center" wrapText="1"/>
    </xf>
    <xf numFmtId="0" fontId="5" fillId="12" borderId="3" xfId="0" applyFont="1" applyFill="1" applyBorder="1" applyAlignment="1">
      <alignment horizontal="center" vertical="center" wrapText="1"/>
    </xf>
    <xf numFmtId="0" fontId="5" fillId="12" borderId="4" xfId="0" applyFont="1" applyFill="1" applyBorder="1" applyAlignment="1">
      <alignment horizontal="center" vertical="center" wrapText="1"/>
    </xf>
    <xf numFmtId="15" fontId="6" fillId="0" borderId="2" xfId="0" applyNumberFormat="1" applyFont="1" applyBorder="1" applyAlignment="1">
      <alignment horizontal="center" vertical="center" wrapText="1"/>
    </xf>
    <xf numFmtId="15" fontId="6" fillId="0" borderId="4" xfId="0" applyNumberFormat="1" applyFont="1" applyBorder="1" applyAlignment="1">
      <alignment horizontal="center" vertical="center" wrapText="1"/>
    </xf>
    <xf numFmtId="49" fontId="4" fillId="0" borderId="2" xfId="0" applyNumberFormat="1" applyFont="1" applyBorder="1" applyAlignment="1">
      <alignment horizontal="center" vertical="center" wrapText="1"/>
    </xf>
    <xf numFmtId="49" fontId="4" fillId="0" borderId="4" xfId="0" applyNumberFormat="1" applyFont="1" applyBorder="1" applyAlignment="1">
      <alignment horizontal="center" vertical="center" wrapText="1"/>
    </xf>
    <xf numFmtId="10" fontId="6" fillId="0" borderId="2" xfId="1" applyNumberFormat="1" applyFont="1" applyBorder="1" applyAlignment="1">
      <alignment horizontal="center" vertical="center" wrapText="1"/>
    </xf>
    <xf numFmtId="10" fontId="6" fillId="0" borderId="4" xfId="1" applyNumberFormat="1" applyFont="1" applyBorder="1" applyAlignment="1">
      <alignment horizontal="center" vertical="center" wrapText="1"/>
    </xf>
    <xf numFmtId="0" fontId="7" fillId="0" borderId="1" xfId="2" applyFont="1" applyBorder="1" applyAlignment="1">
      <alignment horizontal="center" vertical="center"/>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2" fontId="4" fillId="0" borderId="2" xfId="1" applyNumberFormat="1" applyFont="1" applyBorder="1" applyAlignment="1">
      <alignment horizontal="center" vertical="center" wrapText="1"/>
    </xf>
    <xf numFmtId="2" fontId="4" fillId="0" borderId="4" xfId="1" applyNumberFormat="1" applyFont="1" applyBorder="1" applyAlignment="1">
      <alignment horizontal="center" vertical="center" wrapText="1"/>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4" xfId="0" applyFont="1" applyBorder="1" applyAlignment="1">
      <alignment horizontal="center" vertical="center" wrapText="1"/>
    </xf>
    <xf numFmtId="38" fontId="6" fillId="6" borderId="2" xfId="0" applyNumberFormat="1" applyFont="1" applyFill="1" applyBorder="1" applyAlignment="1">
      <alignment horizontal="left" vertical="center" wrapText="1"/>
    </xf>
    <xf numFmtId="38" fontId="6" fillId="6" borderId="3" xfId="0" applyNumberFormat="1" applyFont="1" applyFill="1" applyBorder="1" applyAlignment="1">
      <alignment horizontal="left" vertical="center" wrapText="1"/>
    </xf>
    <xf numFmtId="38" fontId="6" fillId="6" borderId="4" xfId="0" applyNumberFormat="1" applyFont="1" applyFill="1" applyBorder="1" applyAlignment="1">
      <alignment horizontal="left" vertical="center" wrapText="1"/>
    </xf>
    <xf numFmtId="38" fontId="6" fillId="0" borderId="1" xfId="0" applyNumberFormat="1" applyFont="1" applyFill="1" applyBorder="1" applyAlignment="1">
      <alignment vertical="center" wrapText="1"/>
    </xf>
    <xf numFmtId="10" fontId="6" fillId="22" borderId="1" xfId="1"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wrapText="1"/>
    </xf>
    <xf numFmtId="38" fontId="7" fillId="3" borderId="7" xfId="0" applyNumberFormat="1" applyFont="1" applyFill="1" applyBorder="1" applyAlignment="1">
      <alignment horizontal="center" vertical="center" wrapText="1"/>
    </xf>
    <xf numFmtId="14" fontId="6" fillId="6" borderId="1" xfId="0" applyNumberFormat="1" applyFont="1" applyFill="1" applyBorder="1" applyAlignment="1">
      <alignment horizontal="center" vertical="center" wrapText="1"/>
    </xf>
    <xf numFmtId="38" fontId="6" fillId="6" borderId="1" xfId="0" applyNumberFormat="1" applyFont="1" applyFill="1" applyBorder="1" applyAlignment="1">
      <alignment horizontal="left" vertical="center" wrapText="1"/>
    </xf>
    <xf numFmtId="38" fontId="4" fillId="6" borderId="1" xfId="0" applyNumberFormat="1" applyFont="1" applyFill="1" applyBorder="1" applyAlignment="1">
      <alignment horizontal="left" vertical="center" wrapText="1"/>
    </xf>
    <xf numFmtId="9" fontId="6" fillId="0" borderId="1" xfId="0" applyNumberFormat="1" applyFont="1" applyFill="1" applyBorder="1" applyAlignment="1">
      <alignment horizontal="center" vertical="center" wrapText="1"/>
    </xf>
    <xf numFmtId="0" fontId="6" fillId="0" borderId="1" xfId="0" applyNumberFormat="1" applyFont="1" applyFill="1" applyBorder="1" applyAlignment="1">
      <alignment horizontal="center" vertical="center" wrapText="1"/>
    </xf>
    <xf numFmtId="14" fontId="6" fillId="0" borderId="1" xfId="0" applyNumberFormat="1" applyFont="1" applyFill="1" applyBorder="1" applyAlignment="1">
      <alignment horizontal="center" vertical="center" wrapText="1"/>
    </xf>
    <xf numFmtId="38" fontId="6" fillId="0" borderId="1" xfId="0" applyNumberFormat="1" applyFont="1" applyFill="1" applyBorder="1" applyAlignment="1">
      <alignment horizontal="center" vertical="center" wrapText="1"/>
    </xf>
    <xf numFmtId="0" fontId="7" fillId="8" borderId="2" xfId="0" applyFont="1" applyFill="1" applyBorder="1" applyAlignment="1">
      <alignment horizontal="left" vertical="center" wrapText="1"/>
    </xf>
    <xf numFmtId="0" fontId="7" fillId="8" borderId="3" xfId="0" applyFont="1" applyFill="1" applyBorder="1" applyAlignment="1">
      <alignment horizontal="left" vertical="center" wrapText="1"/>
    </xf>
    <xf numFmtId="0" fontId="7" fillId="8" borderId="4" xfId="0" applyFont="1" applyFill="1" applyBorder="1" applyAlignment="1">
      <alignment horizontal="left" vertical="center" wrapText="1"/>
    </xf>
    <xf numFmtId="38" fontId="4" fillId="6" borderId="1" xfId="0" applyNumberFormat="1" applyFont="1" applyFill="1" applyBorder="1" applyAlignment="1">
      <alignment horizontal="justify" vertical="center" wrapText="1"/>
    </xf>
    <xf numFmtId="0" fontId="4" fillId="0" borderId="5" xfId="0" applyFont="1" applyBorder="1" applyAlignment="1">
      <alignment horizontal="center" wrapText="1"/>
    </xf>
    <xf numFmtId="0" fontId="4" fillId="0" borderId="6" xfId="0" applyFont="1" applyBorder="1" applyAlignment="1">
      <alignment horizontal="center" wrapText="1"/>
    </xf>
    <xf numFmtId="0" fontId="4" fillId="0" borderId="7" xfId="0" applyFont="1" applyBorder="1" applyAlignment="1">
      <alignment horizontal="center" wrapText="1"/>
    </xf>
    <xf numFmtId="0" fontId="4" fillId="0" borderId="13" xfId="0" applyFont="1" applyBorder="1" applyAlignment="1">
      <alignment horizontal="center" wrapText="1"/>
    </xf>
    <xf numFmtId="0" fontId="4" fillId="0" borderId="0" xfId="0" applyFont="1" applyAlignment="1">
      <alignment horizontal="center" wrapText="1"/>
    </xf>
    <xf numFmtId="0" fontId="4" fillId="0" borderId="14" xfId="0" applyFont="1" applyBorder="1" applyAlignment="1">
      <alignment horizontal="center" wrapText="1"/>
    </xf>
    <xf numFmtId="0" fontId="4" fillId="0" borderId="8" xfId="0" applyFont="1" applyBorder="1" applyAlignment="1">
      <alignment horizontal="center" wrapText="1"/>
    </xf>
    <xf numFmtId="0" fontId="4" fillId="0" borderId="9" xfId="0" applyFont="1" applyBorder="1" applyAlignment="1">
      <alignment horizontal="center" wrapText="1"/>
    </xf>
    <xf numFmtId="0" fontId="4" fillId="0" borderId="10" xfId="0" applyFont="1" applyBorder="1" applyAlignment="1">
      <alignment horizontal="center" wrapText="1"/>
    </xf>
    <xf numFmtId="49" fontId="4" fillId="0" borderId="2" xfId="0" applyNumberFormat="1" applyFont="1" applyBorder="1" applyAlignment="1">
      <alignment horizontal="left" vertical="center" wrapText="1"/>
    </xf>
    <xf numFmtId="49" fontId="4" fillId="0" borderId="4" xfId="0" applyNumberFormat="1" applyFont="1" applyBorder="1" applyAlignment="1">
      <alignment horizontal="left" vertical="center" wrapText="1"/>
    </xf>
    <xf numFmtId="0" fontId="5" fillId="10" borderId="2" xfId="0" applyFont="1" applyFill="1" applyBorder="1" applyAlignment="1">
      <alignment horizontal="left" vertical="center" wrapText="1"/>
    </xf>
    <xf numFmtId="0" fontId="5" fillId="10" borderId="3" xfId="0" applyFont="1" applyFill="1" applyBorder="1" applyAlignment="1">
      <alignment horizontal="left" vertical="center" wrapText="1"/>
    </xf>
    <xf numFmtId="0" fontId="5" fillId="10" borderId="4" xfId="0" applyFont="1" applyFill="1" applyBorder="1" applyAlignment="1">
      <alignment horizontal="left" vertical="center" wrapText="1"/>
    </xf>
    <xf numFmtId="0" fontId="7" fillId="9" borderId="2" xfId="0" applyFont="1" applyFill="1" applyBorder="1" applyAlignment="1">
      <alignment horizontal="center" vertical="center" wrapText="1"/>
    </xf>
    <xf numFmtId="0" fontId="7" fillId="9" borderId="3" xfId="0" applyFont="1" applyFill="1" applyBorder="1" applyAlignment="1">
      <alignment horizontal="center" vertical="center" wrapText="1"/>
    </xf>
    <xf numFmtId="0" fontId="7" fillId="9" borderId="4" xfId="0" applyFont="1" applyFill="1" applyBorder="1" applyAlignment="1">
      <alignment horizontal="center" vertical="center" wrapText="1"/>
    </xf>
    <xf numFmtId="0" fontId="6" fillId="0" borderId="1" xfId="0" applyFont="1" applyBorder="1" applyAlignment="1">
      <alignment horizontal="left" vertical="center" wrapText="1"/>
    </xf>
    <xf numFmtId="0" fontId="12" fillId="12" borderId="11" xfId="0" applyFont="1" applyFill="1" applyBorder="1" applyAlignment="1">
      <alignment horizontal="center" vertical="center" textRotation="90" wrapText="1"/>
    </xf>
    <xf numFmtId="0" fontId="12" fillId="12" borderId="46" xfId="0" applyFont="1" applyFill="1" applyBorder="1" applyAlignment="1">
      <alignment horizontal="center" vertical="center" textRotation="90"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15" fontId="6" fillId="0" borderId="1" xfId="0" applyNumberFormat="1" applyFont="1" applyBorder="1" applyAlignment="1">
      <alignment horizontal="center" vertical="center" wrapText="1"/>
    </xf>
    <xf numFmtId="0" fontId="7" fillId="0" borderId="3" xfId="2" applyFont="1" applyBorder="1" applyAlignment="1">
      <alignment horizontal="center" vertical="center"/>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20" fillId="0" borderId="2" xfId="0" applyFont="1" applyBorder="1" applyAlignment="1">
      <alignment horizontal="center" vertical="center" wrapText="1"/>
    </xf>
    <xf numFmtId="0" fontId="20" fillId="0" borderId="3" xfId="0" applyFont="1" applyBorder="1" applyAlignment="1">
      <alignment horizontal="center" vertical="center" wrapText="1"/>
    </xf>
    <xf numFmtId="0" fontId="20" fillId="0" borderId="9" xfId="0" applyFont="1" applyBorder="1" applyAlignment="1">
      <alignment horizontal="center" vertical="center" wrapText="1"/>
    </xf>
    <xf numFmtId="0" fontId="20" fillId="0" borderId="10" xfId="0"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0" fontId="6" fillId="0" borderId="1" xfId="2" applyFont="1" applyBorder="1" applyAlignment="1">
      <alignment horizontal="left"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7" fillId="0" borderId="5" xfId="2" applyFont="1" applyBorder="1" applyAlignment="1">
      <alignment horizontal="center" vertical="center" wrapText="1"/>
    </xf>
    <xf numFmtId="0" fontId="7" fillId="0" borderId="6"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9" xfId="2" applyFont="1" applyBorder="1" applyAlignment="1">
      <alignment horizontal="center" vertical="center" wrapText="1"/>
    </xf>
    <xf numFmtId="0" fontId="7" fillId="0" borderId="10" xfId="2"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12" fillId="0" borderId="2" xfId="0" applyFont="1" applyBorder="1" applyAlignment="1">
      <alignment horizontal="center" vertical="center" textRotation="90" wrapText="1"/>
    </xf>
    <xf numFmtId="0" fontId="12" fillId="0" borderId="3" xfId="0" applyFont="1" applyBorder="1" applyAlignment="1">
      <alignment horizontal="center" vertical="center" textRotation="90" wrapText="1"/>
    </xf>
    <xf numFmtId="0" fontId="12" fillId="0" borderId="4" xfId="0" applyFont="1" applyBorder="1" applyAlignment="1">
      <alignment horizontal="center" vertical="center" textRotation="90" wrapText="1"/>
    </xf>
    <xf numFmtId="9" fontId="6" fillId="0" borderId="11" xfId="0" applyNumberFormat="1" applyFont="1" applyFill="1" applyBorder="1" applyAlignment="1">
      <alignment horizontal="center" vertical="center" wrapText="1"/>
    </xf>
    <xf numFmtId="14"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horizontal="left" vertical="center" wrapText="1"/>
    </xf>
    <xf numFmtId="9" fontId="4" fillId="0" borderId="1" xfId="0" applyNumberFormat="1" applyFont="1" applyFill="1" applyBorder="1" applyAlignment="1">
      <alignment horizontal="center" vertical="center" wrapText="1"/>
    </xf>
    <xf numFmtId="14" fontId="4" fillId="0" borderId="1" xfId="0" applyNumberFormat="1" applyFont="1" applyFill="1" applyBorder="1" applyAlignment="1">
      <alignment horizontal="center" vertical="center" wrapText="1"/>
    </xf>
    <xf numFmtId="0" fontId="6" fillId="6" borderId="1" xfId="0" applyFont="1" applyFill="1" applyBorder="1" applyAlignment="1">
      <alignment horizontal="center" vertical="center" wrapText="1"/>
    </xf>
    <xf numFmtId="14" fontId="6" fillId="0" borderId="1" xfId="0" applyNumberFormat="1" applyFont="1" applyBorder="1" applyAlignment="1">
      <alignment horizontal="center" vertical="center" wrapText="1"/>
    </xf>
    <xf numFmtId="0" fontId="6" fillId="0" borderId="1" xfId="0" applyFont="1" applyBorder="1" applyAlignment="1">
      <alignment horizontal="center" vertical="center" wrapText="1"/>
    </xf>
    <xf numFmtId="9" fontId="4" fillId="0" borderId="11" xfId="0" applyNumberFormat="1" applyFont="1" applyFill="1" applyBorder="1" applyAlignment="1">
      <alignment horizontal="center" vertical="center" wrapText="1"/>
    </xf>
    <xf numFmtId="14" fontId="4" fillId="0" borderId="11" xfId="0" applyNumberFormat="1" applyFont="1" applyFill="1" applyBorder="1" applyAlignment="1">
      <alignment horizontal="center" vertical="center" wrapText="1"/>
    </xf>
    <xf numFmtId="0" fontId="6" fillId="0" borderId="11" xfId="0" applyNumberFormat="1" applyFont="1" applyFill="1" applyBorder="1" applyAlignment="1">
      <alignment horizontal="center" vertical="center" wrapText="1"/>
    </xf>
    <xf numFmtId="0" fontId="4" fillId="0" borderId="1" xfId="0" applyNumberFormat="1" applyFont="1" applyFill="1" applyBorder="1" applyAlignment="1">
      <alignment horizontal="center" vertical="center" wrapText="1"/>
    </xf>
    <xf numFmtId="0" fontId="7" fillId="2" borderId="1" xfId="0" applyFont="1" applyFill="1" applyBorder="1" applyAlignment="1">
      <alignment horizontal="left" vertical="center" wrapText="1"/>
    </xf>
    <xf numFmtId="38" fontId="7" fillId="3" borderId="3" xfId="0" applyNumberFormat="1" applyFont="1" applyFill="1" applyBorder="1" applyAlignment="1">
      <alignment horizontal="center" vertical="center" wrapText="1"/>
    </xf>
    <xf numFmtId="38" fontId="7" fillId="3" borderId="6" xfId="0" applyNumberFormat="1" applyFont="1" applyFill="1" applyBorder="1" applyAlignment="1">
      <alignment horizontal="center" vertical="center" wrapText="1"/>
    </xf>
    <xf numFmtId="38" fontId="4" fillId="0" borderId="1" xfId="0" applyNumberFormat="1" applyFont="1" applyFill="1" applyBorder="1" applyAlignment="1">
      <alignment horizontal="left" vertical="center" wrapText="1"/>
    </xf>
    <xf numFmtId="0" fontId="4" fillId="0" borderId="11" xfId="0" applyNumberFormat="1" applyFont="1" applyFill="1" applyBorder="1" applyAlignment="1">
      <alignment horizontal="center" vertical="center" wrapText="1"/>
    </xf>
    <xf numFmtId="38" fontId="4" fillId="0" borderId="11" xfId="0" applyNumberFormat="1" applyFont="1" applyFill="1" applyBorder="1" applyAlignment="1">
      <alignment horizontal="left" vertical="center" wrapText="1"/>
    </xf>
    <xf numFmtId="0" fontId="7" fillId="0" borderId="3" xfId="0" applyFont="1" applyBorder="1" applyAlignment="1">
      <alignment horizontal="center" vertical="center" wrapText="1"/>
    </xf>
    <xf numFmtId="0" fontId="6" fillId="4" borderId="2" xfId="0" applyFont="1" applyFill="1" applyBorder="1" applyAlignment="1">
      <alignment horizontal="center" vertical="center" wrapText="1"/>
    </xf>
    <xf numFmtId="0" fontId="6" fillId="4" borderId="3" xfId="0" applyFont="1" applyFill="1" applyBorder="1" applyAlignment="1">
      <alignment horizontal="center" vertical="center" wrapText="1"/>
    </xf>
    <xf numFmtId="0" fontId="6" fillId="4" borderId="4" xfId="0" applyFont="1" applyFill="1" applyBorder="1" applyAlignment="1">
      <alignment horizontal="center"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7" fillId="2" borderId="1" xfId="0" applyFont="1" applyFill="1" applyBorder="1" applyAlignment="1">
      <alignment horizontal="center" vertical="center" wrapText="1"/>
    </xf>
    <xf numFmtId="0" fontId="4" fillId="0" borderId="1" xfId="0" applyFont="1" applyBorder="1" applyAlignment="1">
      <alignment horizontal="center" vertical="center" wrapText="1"/>
    </xf>
    <xf numFmtId="166" fontId="4" fillId="0" borderId="1" xfId="0" applyNumberFormat="1" applyFont="1" applyBorder="1" applyAlignment="1">
      <alignment horizontal="center" vertical="center" wrapText="1"/>
    </xf>
    <xf numFmtId="0" fontId="6" fillId="4" borderId="5" xfId="0" applyFont="1" applyFill="1" applyBorder="1" applyAlignment="1">
      <alignment horizontal="center" vertical="center" wrapText="1"/>
    </xf>
    <xf numFmtId="0" fontId="6" fillId="4" borderId="6" xfId="0" applyFont="1" applyFill="1" applyBorder="1" applyAlignment="1">
      <alignment horizontal="center" vertical="center" wrapText="1"/>
    </xf>
    <xf numFmtId="0" fontId="6" fillId="4" borderId="7" xfId="0" applyFont="1" applyFill="1" applyBorder="1" applyAlignment="1">
      <alignment horizontal="center" vertical="center" wrapText="1"/>
    </xf>
    <xf numFmtId="0" fontId="6" fillId="4" borderId="8"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10" xfId="0" applyFont="1" applyFill="1" applyBorder="1" applyAlignment="1">
      <alignment horizontal="center" vertical="center" wrapText="1"/>
    </xf>
    <xf numFmtId="0" fontId="7" fillId="3" borderId="1" xfId="0" applyFont="1" applyFill="1" applyBorder="1" applyAlignment="1">
      <alignment horizontal="center" vertical="center" wrapText="1"/>
    </xf>
    <xf numFmtId="38" fontId="7" fillId="3" borderId="8" xfId="0" applyNumberFormat="1" applyFont="1" applyFill="1" applyBorder="1" applyAlignment="1">
      <alignment horizontal="center" vertical="center" wrapText="1"/>
    </xf>
    <xf numFmtId="38" fontId="7" fillId="3" borderId="9" xfId="0" applyNumberFormat="1" applyFont="1" applyFill="1" applyBorder="1" applyAlignment="1">
      <alignment horizontal="center" vertical="center" wrapText="1"/>
    </xf>
    <xf numFmtId="38" fontId="7" fillId="3" borderId="10" xfId="0"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xf>
    <xf numFmtId="38" fontId="7" fillId="3" borderId="6" xfId="0" applyNumberFormat="1" applyFont="1" applyFill="1" applyBorder="1" applyAlignment="1">
      <alignment horizontal="center" vertical="center"/>
    </xf>
    <xf numFmtId="38" fontId="7" fillId="3" borderId="7" xfId="0" applyNumberFormat="1" applyFont="1" applyFill="1" applyBorder="1" applyAlignment="1">
      <alignment horizontal="center" vertical="center"/>
    </xf>
    <xf numFmtId="38" fontId="7" fillId="3" borderId="8" xfId="0" applyNumberFormat="1" applyFont="1" applyFill="1" applyBorder="1" applyAlignment="1">
      <alignment horizontal="center" vertical="center"/>
    </xf>
    <xf numFmtId="38" fontId="7" fillId="3" borderId="9" xfId="0" applyNumberFormat="1" applyFont="1" applyFill="1" applyBorder="1" applyAlignment="1">
      <alignment horizontal="center" vertical="center"/>
    </xf>
    <xf numFmtId="38" fontId="7" fillId="3" borderId="10" xfId="0" applyNumberFormat="1" applyFont="1" applyFill="1" applyBorder="1" applyAlignment="1">
      <alignment horizontal="center" vertical="center"/>
    </xf>
    <xf numFmtId="38" fontId="7" fillId="3" borderId="1" xfId="0" applyNumberFormat="1" applyFont="1" applyFill="1" applyBorder="1" applyAlignment="1">
      <alignment horizontal="center" vertical="center" wrapText="1"/>
    </xf>
    <xf numFmtId="0" fontId="8" fillId="0" borderId="2" xfId="0" applyFont="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33" fillId="0" borderId="5" xfId="0" applyFont="1" applyBorder="1" applyAlignment="1">
      <alignment horizontal="center" vertical="center" wrapText="1"/>
    </xf>
    <xf numFmtId="0" fontId="33" fillId="0" borderId="6" xfId="0" applyFont="1" applyBorder="1" applyAlignment="1">
      <alignment horizontal="center" vertical="center" wrapText="1"/>
    </xf>
    <xf numFmtId="0" fontId="33" fillId="0" borderId="7" xfId="0" applyFont="1" applyBorder="1" applyAlignment="1">
      <alignment horizontal="center" vertical="center" wrapText="1"/>
    </xf>
    <xf numFmtId="0" fontId="33" fillId="0" borderId="8" xfId="0" applyFont="1" applyBorder="1" applyAlignment="1">
      <alignment horizontal="center" vertical="center" wrapText="1"/>
    </xf>
    <xf numFmtId="0" fontId="33" fillId="0" borderId="9" xfId="0" applyFont="1" applyBorder="1" applyAlignment="1">
      <alignment horizontal="center" vertical="center" wrapText="1"/>
    </xf>
    <xf numFmtId="0" fontId="33" fillId="0" borderId="10" xfId="0" applyFont="1" applyBorder="1" applyAlignment="1">
      <alignment horizontal="center" vertical="center" wrapText="1"/>
    </xf>
    <xf numFmtId="0" fontId="6" fillId="4" borderId="13" xfId="0" applyFont="1" applyFill="1" applyBorder="1" applyAlignment="1">
      <alignment horizontal="center" vertical="center" wrapText="1"/>
    </xf>
    <xf numFmtId="0" fontId="6" fillId="4" borderId="0" xfId="0" applyFont="1" applyFill="1" applyAlignment="1">
      <alignment horizontal="center" vertical="center" wrapText="1"/>
    </xf>
    <xf numFmtId="0" fontId="6" fillId="4" borderId="14" xfId="0" applyFont="1" applyFill="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6" fillId="4" borderId="1" xfId="0" applyFont="1" applyFill="1" applyBorder="1" applyAlignment="1">
      <alignment horizontal="center" vertical="center" wrapText="1"/>
    </xf>
    <xf numFmtId="0" fontId="5" fillId="0" borderId="5" xfId="0" applyFont="1" applyBorder="1" applyAlignment="1">
      <alignment horizontal="center" vertical="center" wrapText="1"/>
    </xf>
    <xf numFmtId="0" fontId="5" fillId="0" borderId="6" xfId="0" applyFont="1" applyBorder="1" applyAlignment="1">
      <alignment horizontal="center" vertical="center" wrapText="1"/>
    </xf>
    <xf numFmtId="0" fontId="5" fillId="0" borderId="7" xfId="0" applyFont="1" applyBorder="1" applyAlignment="1">
      <alignment horizontal="center" vertical="center" wrapText="1"/>
    </xf>
    <xf numFmtId="0" fontId="5" fillId="0" borderId="13" xfId="0" applyFont="1" applyBorder="1" applyAlignment="1">
      <alignment horizontal="center" vertical="center" wrapText="1"/>
    </xf>
    <xf numFmtId="0" fontId="5" fillId="0" borderId="0" xfId="0" applyFont="1" applyAlignment="1">
      <alignment horizontal="center" vertical="center" wrapText="1"/>
    </xf>
    <xf numFmtId="0" fontId="5" fillId="0" borderId="14" xfId="0" applyFont="1" applyBorder="1" applyAlignment="1">
      <alignment horizontal="center" vertical="center" wrapText="1"/>
    </xf>
    <xf numFmtId="0" fontId="5" fillId="0" borderId="8" xfId="0" applyFont="1" applyBorder="1" applyAlignment="1">
      <alignment horizontal="center" vertical="center" wrapText="1"/>
    </xf>
    <xf numFmtId="0" fontId="5" fillId="0" borderId="9" xfId="0" applyFont="1" applyBorder="1" applyAlignment="1">
      <alignment horizontal="center" vertical="center" wrapText="1"/>
    </xf>
    <xf numFmtId="0" fontId="5" fillId="0" borderId="10" xfId="0" applyFont="1" applyBorder="1" applyAlignment="1">
      <alignment horizontal="center" vertical="center" wrapText="1"/>
    </xf>
    <xf numFmtId="0" fontId="33" fillId="0" borderId="13" xfId="0" applyFont="1" applyBorder="1" applyAlignment="1">
      <alignment horizontal="center" vertical="center" wrapText="1"/>
    </xf>
    <xf numFmtId="0" fontId="33" fillId="0" borderId="0" xfId="0" applyFont="1" applyAlignment="1">
      <alignment horizontal="center" vertical="center" wrapText="1"/>
    </xf>
    <xf numFmtId="0" fontId="33" fillId="0" borderId="14" xfId="0" applyFont="1" applyBorder="1" applyAlignment="1">
      <alignment horizontal="center" vertical="center" wrapText="1"/>
    </xf>
    <xf numFmtId="0" fontId="8" fillId="0" borderId="1" xfId="0" applyFont="1" applyBorder="1" applyAlignment="1">
      <alignment horizontal="center" vertical="center" wrapText="1"/>
    </xf>
    <xf numFmtId="0" fontId="41" fillId="0" borderId="5" xfId="0" applyFont="1" applyBorder="1" applyAlignment="1">
      <alignment horizontal="center" vertical="center" wrapText="1"/>
    </xf>
    <xf numFmtId="0" fontId="41" fillId="0" borderId="7" xfId="0" applyFont="1" applyBorder="1" applyAlignment="1">
      <alignment horizontal="center" vertical="center" wrapText="1"/>
    </xf>
    <xf numFmtId="0" fontId="41" fillId="0" borderId="13" xfId="0" applyFont="1" applyBorder="1" applyAlignment="1">
      <alignment horizontal="center" vertical="center" wrapText="1"/>
    </xf>
    <xf numFmtId="0" fontId="41" fillId="0" borderId="14" xfId="0" applyFont="1" applyBorder="1" applyAlignment="1">
      <alignment horizontal="center" vertical="center" wrapText="1"/>
    </xf>
    <xf numFmtId="0" fontId="7" fillId="3" borderId="2" xfId="0" applyFont="1" applyFill="1" applyBorder="1" applyAlignment="1">
      <alignment horizontal="center" vertical="center" wrapText="1"/>
    </xf>
    <xf numFmtId="0" fontId="7" fillId="3" borderId="3" xfId="0" applyFont="1" applyFill="1" applyBorder="1" applyAlignment="1">
      <alignment horizontal="center" vertical="center" wrapText="1"/>
    </xf>
    <xf numFmtId="0" fontId="7" fillId="3" borderId="4" xfId="0" applyFont="1" applyFill="1" applyBorder="1" applyAlignment="1">
      <alignment horizontal="center" vertical="center" wrapText="1"/>
    </xf>
    <xf numFmtId="0" fontId="3" fillId="0" borderId="0" xfId="0" applyFont="1" applyAlignment="1">
      <alignment horizontal="center" wrapText="1"/>
    </xf>
    <xf numFmtId="0" fontId="4" fillId="6" borderId="5" xfId="0" applyFont="1" applyFill="1" applyBorder="1" applyAlignment="1">
      <alignment horizontal="center" vertical="center" wrapText="1"/>
    </xf>
    <xf numFmtId="0" fontId="4" fillId="6" borderId="6" xfId="0" applyFont="1" applyFill="1" applyBorder="1" applyAlignment="1">
      <alignment horizontal="center" vertical="center" wrapText="1"/>
    </xf>
    <xf numFmtId="0" fontId="4" fillId="6" borderId="7" xfId="0" applyFont="1" applyFill="1" applyBorder="1" applyAlignment="1">
      <alignment horizontal="center" vertical="center" wrapText="1"/>
    </xf>
    <xf numFmtId="0" fontId="4" fillId="6" borderId="8" xfId="0" applyFont="1" applyFill="1" applyBorder="1" applyAlignment="1">
      <alignment horizontal="center" vertical="center" wrapText="1"/>
    </xf>
    <xf numFmtId="0" fontId="4" fillId="6" borderId="9" xfId="0" applyFont="1" applyFill="1" applyBorder="1" applyAlignment="1">
      <alignment horizontal="center" vertical="center" wrapText="1"/>
    </xf>
    <xf numFmtId="0" fontId="4" fillId="6" borderId="10" xfId="0" applyFont="1" applyFill="1" applyBorder="1" applyAlignment="1">
      <alignment horizontal="center" vertical="center" wrapText="1"/>
    </xf>
    <xf numFmtId="0" fontId="4" fillId="6" borderId="2" xfId="0" applyFont="1" applyFill="1" applyBorder="1" applyAlignment="1">
      <alignment horizontal="center" vertical="center" wrapText="1"/>
    </xf>
    <xf numFmtId="0" fontId="4" fillId="6" borderId="3" xfId="0" applyFont="1" applyFill="1" applyBorder="1" applyAlignment="1">
      <alignment horizontal="center" vertical="center"/>
    </xf>
    <xf numFmtId="0" fontId="4" fillId="6" borderId="4" xfId="0" applyFont="1" applyFill="1" applyBorder="1" applyAlignment="1">
      <alignment horizontal="center" vertical="center"/>
    </xf>
    <xf numFmtId="0" fontId="4" fillId="6" borderId="3" xfId="0" applyFont="1" applyFill="1" applyBorder="1" applyAlignment="1">
      <alignment horizontal="center" vertical="center" wrapText="1"/>
    </xf>
    <xf numFmtId="0" fontId="4" fillId="6" borderId="4" xfId="0" applyFont="1" applyFill="1" applyBorder="1" applyAlignment="1">
      <alignment horizontal="center" vertical="center" wrapText="1"/>
    </xf>
    <xf numFmtId="0" fontId="4" fillId="6" borderId="30" xfId="0" applyFont="1" applyFill="1" applyBorder="1" applyAlignment="1">
      <alignment horizontal="center" vertical="center" wrapText="1"/>
    </xf>
    <xf numFmtId="0" fontId="4" fillId="6" borderId="23" xfId="0" applyFont="1" applyFill="1" applyBorder="1" applyAlignment="1">
      <alignment horizontal="center" vertical="center" wrapText="1"/>
    </xf>
    <xf numFmtId="0" fontId="4" fillId="6" borderId="53" xfId="0" applyFont="1" applyFill="1" applyBorder="1" applyAlignment="1">
      <alignment horizontal="center" vertical="center" wrapText="1"/>
    </xf>
    <xf numFmtId="0" fontId="4" fillId="6" borderId="52" xfId="0" applyFont="1" applyFill="1" applyBorder="1" applyAlignment="1">
      <alignment horizontal="center" vertical="center" wrapText="1"/>
    </xf>
    <xf numFmtId="0" fontId="4" fillId="6" borderId="49" xfId="0" applyFont="1" applyFill="1" applyBorder="1" applyAlignment="1">
      <alignment horizontal="center" vertical="center"/>
    </xf>
    <xf numFmtId="0" fontId="4" fillId="6" borderId="58" xfId="0" applyFont="1" applyFill="1" applyBorder="1" applyAlignment="1">
      <alignment horizontal="center" vertical="center"/>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25" fillId="0" borderId="0" xfId="0" applyFont="1" applyAlignment="1">
      <alignment horizontal="left" vertical="top" wrapText="1"/>
    </xf>
    <xf numFmtId="9" fontId="6" fillId="0" borderId="2" xfId="1" applyNumberFormat="1" applyFont="1" applyBorder="1" applyAlignment="1">
      <alignment horizontal="center" vertical="center" wrapText="1"/>
    </xf>
    <xf numFmtId="9" fontId="6" fillId="0" borderId="3" xfId="1" applyNumberFormat="1" applyFont="1" applyBorder="1" applyAlignment="1">
      <alignment horizontal="center" vertical="center" wrapText="1"/>
    </xf>
    <xf numFmtId="9" fontId="6" fillId="0" borderId="4" xfId="1" applyNumberFormat="1" applyFont="1" applyBorder="1" applyAlignment="1">
      <alignment horizontal="center" vertical="center" wrapText="1"/>
    </xf>
    <xf numFmtId="9" fontId="6" fillId="0" borderId="1" xfId="1" applyNumberFormat="1" applyFont="1" applyBorder="1" applyAlignment="1">
      <alignment horizontal="center" vertical="center" wrapText="1"/>
    </xf>
    <xf numFmtId="0" fontId="34" fillId="0" borderId="1" xfId="0" applyFont="1" applyBorder="1" applyAlignment="1">
      <alignment horizontal="center" vertical="center" wrapText="1"/>
    </xf>
    <xf numFmtId="0" fontId="2" fillId="12" borderId="2" xfId="0" applyFont="1" applyFill="1" applyBorder="1" applyAlignment="1">
      <alignment horizontal="left" vertical="center" wrapText="1"/>
    </xf>
    <xf numFmtId="0" fontId="2" fillId="12" borderId="3" xfId="0" applyFont="1" applyFill="1" applyBorder="1" applyAlignment="1">
      <alignment horizontal="left" vertical="center" wrapText="1"/>
    </xf>
    <xf numFmtId="0" fontId="2" fillId="12" borderId="4" xfId="0" applyFont="1" applyFill="1" applyBorder="1" applyAlignment="1">
      <alignment horizontal="left" vertical="center" wrapText="1"/>
    </xf>
    <xf numFmtId="40" fontId="7" fillId="5" borderId="2" xfId="0" applyNumberFormat="1" applyFont="1" applyFill="1" applyBorder="1" applyAlignment="1">
      <alignment horizontal="center" vertical="center"/>
    </xf>
    <xf numFmtId="40" fontId="7" fillId="5" borderId="3" xfId="0" applyNumberFormat="1" applyFont="1" applyFill="1" applyBorder="1" applyAlignment="1">
      <alignment horizontal="center" vertical="center"/>
    </xf>
    <xf numFmtId="40" fontId="7" fillId="5" borderId="4" xfId="0" applyNumberFormat="1" applyFont="1" applyFill="1" applyBorder="1" applyAlignment="1">
      <alignment horizontal="center" vertical="center"/>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12" fillId="12" borderId="5"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7" fillId="10" borderId="2" xfId="0" applyFont="1" applyFill="1" applyBorder="1" applyAlignment="1">
      <alignment horizontal="center" vertical="center" wrapText="1"/>
    </xf>
    <xf numFmtId="0" fontId="7" fillId="10" borderId="3" xfId="0" applyFont="1" applyFill="1" applyBorder="1" applyAlignment="1">
      <alignment horizontal="center" vertical="center" wrapText="1"/>
    </xf>
    <xf numFmtId="0" fontId="7" fillId="10" borderId="4"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9" fontId="7" fillId="0" borderId="6" xfId="1" applyFont="1" applyBorder="1" applyAlignment="1">
      <alignment horizontal="center" vertical="center" wrapText="1"/>
    </xf>
    <xf numFmtId="9" fontId="7" fillId="0" borderId="7" xfId="1" applyFont="1" applyBorder="1" applyAlignment="1">
      <alignment horizontal="center" vertical="center" wrapText="1"/>
    </xf>
    <xf numFmtId="9" fontId="7" fillId="0" borderId="9" xfId="1" applyFont="1" applyBorder="1" applyAlignment="1">
      <alignment horizontal="center" vertical="center" wrapText="1"/>
    </xf>
    <xf numFmtId="9" fontId="7" fillId="0" borderId="10" xfId="1" applyFont="1" applyBorder="1" applyAlignment="1">
      <alignment horizontal="center" vertical="center" wrapText="1"/>
    </xf>
    <xf numFmtId="0" fontId="7" fillId="6" borderId="1" xfId="0" applyFont="1" applyFill="1" applyBorder="1" applyAlignment="1">
      <alignment horizontal="center" vertical="center" wrapText="1"/>
    </xf>
    <xf numFmtId="0" fontId="6" fillId="6" borderId="2" xfId="0" applyFont="1" applyFill="1" applyBorder="1" applyAlignment="1">
      <alignment horizontal="left" vertical="center" wrapText="1"/>
    </xf>
    <xf numFmtId="0" fontId="6" fillId="6" borderId="3" xfId="0" applyFont="1" applyFill="1" applyBorder="1" applyAlignment="1">
      <alignment horizontal="left" vertical="center" wrapText="1"/>
    </xf>
    <xf numFmtId="0" fontId="6" fillId="6" borderId="4" xfId="0" applyFont="1" applyFill="1" applyBorder="1" applyAlignment="1">
      <alignment horizontal="left" vertical="center" wrapText="1"/>
    </xf>
    <xf numFmtId="0" fontId="6" fillId="0" borderId="5" xfId="0" applyFont="1" applyBorder="1" applyAlignment="1">
      <alignment horizontal="left" vertical="center" wrapText="1"/>
    </xf>
    <xf numFmtId="0" fontId="6" fillId="0" borderId="6" xfId="0" applyFont="1" applyBorder="1" applyAlignment="1">
      <alignment horizontal="left" vertical="center" wrapText="1"/>
    </xf>
    <xf numFmtId="0" fontId="6" fillId="0" borderId="7" xfId="0" applyFont="1" applyBorder="1" applyAlignment="1">
      <alignment horizontal="left" vertical="center" wrapText="1"/>
    </xf>
    <xf numFmtId="0" fontId="4" fillId="6" borderId="1" xfId="0" applyFont="1" applyFill="1" applyBorder="1" applyAlignment="1">
      <alignment horizontal="center" vertical="center" wrapText="1"/>
    </xf>
    <xf numFmtId="0" fontId="13" fillId="6" borderId="2" xfId="0" applyFont="1" applyFill="1" applyBorder="1" applyAlignment="1">
      <alignment horizontal="center" vertical="center" wrapText="1"/>
    </xf>
    <xf numFmtId="0" fontId="13" fillId="6" borderId="3" xfId="0" applyFont="1" applyFill="1" applyBorder="1" applyAlignment="1">
      <alignment horizontal="center" vertical="center" wrapText="1"/>
    </xf>
    <xf numFmtId="0" fontId="13" fillId="6" borderId="4" xfId="0" applyFont="1" applyFill="1" applyBorder="1" applyAlignment="1">
      <alignment horizontal="center" vertical="center" wrapText="1"/>
    </xf>
    <xf numFmtId="0" fontId="4" fillId="6" borderId="13" xfId="0" applyFont="1" applyFill="1" applyBorder="1" applyAlignment="1">
      <alignment horizontal="center" vertical="center" wrapText="1"/>
    </xf>
    <xf numFmtId="0" fontId="4" fillId="6" borderId="0" xfId="0" applyFont="1" applyFill="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7" fillId="7" borderId="2" xfId="0" applyFont="1" applyFill="1" applyBorder="1" applyAlignment="1">
      <alignment horizontal="left" vertical="center" wrapText="1"/>
    </xf>
    <xf numFmtId="0" fontId="7" fillId="7" borderId="3" xfId="0" applyFont="1" applyFill="1" applyBorder="1" applyAlignment="1">
      <alignment horizontal="left" vertical="center" wrapText="1"/>
    </xf>
    <xf numFmtId="0" fontId="7" fillId="7" borderId="4" xfId="0" applyFont="1" applyFill="1" applyBorder="1" applyAlignment="1">
      <alignment horizontal="left" vertical="center" wrapText="1"/>
    </xf>
    <xf numFmtId="0" fontId="7" fillId="7" borderId="3" xfId="0" applyFont="1" applyFill="1" applyBorder="1" applyAlignment="1">
      <alignment horizontal="center" vertical="center" wrapText="1"/>
    </xf>
    <xf numFmtId="0" fontId="7" fillId="7" borderId="4" xfId="0" applyFont="1" applyFill="1" applyBorder="1" applyAlignment="1">
      <alignment horizontal="center" vertical="center" wrapText="1"/>
    </xf>
    <xf numFmtId="0" fontId="7" fillId="7" borderId="2" xfId="0" applyFont="1" applyFill="1" applyBorder="1" applyAlignment="1">
      <alignment horizontal="center" vertical="center" wrapText="1"/>
    </xf>
    <xf numFmtId="49" fontId="6" fillId="0" borderId="2" xfId="0" applyNumberFormat="1" applyFont="1" applyBorder="1" applyAlignment="1">
      <alignment vertical="center" wrapText="1"/>
    </xf>
    <xf numFmtId="49" fontId="8" fillId="0" borderId="3" xfId="0" applyNumberFormat="1" applyFont="1" applyBorder="1" applyAlignment="1">
      <alignment vertical="center" wrapText="1"/>
    </xf>
    <xf numFmtId="49" fontId="8" fillId="0" borderId="4" xfId="0" applyNumberFormat="1" applyFont="1" applyBorder="1" applyAlignment="1">
      <alignment vertical="center" wrapText="1"/>
    </xf>
    <xf numFmtId="0" fontId="7" fillId="13" borderId="2" xfId="0" applyFont="1" applyFill="1" applyBorder="1" applyAlignment="1">
      <alignment horizontal="center" vertical="center" wrapText="1"/>
    </xf>
    <xf numFmtId="0" fontId="7" fillId="13" borderId="3" xfId="0" applyFont="1" applyFill="1" applyBorder="1" applyAlignment="1">
      <alignment horizontal="center" vertical="center" wrapText="1"/>
    </xf>
    <xf numFmtId="0" fontId="7" fillId="13" borderId="4" xfId="0" applyFont="1" applyFill="1" applyBorder="1" applyAlignment="1">
      <alignment horizontal="center" vertical="center" wrapText="1"/>
    </xf>
    <xf numFmtId="49" fontId="6" fillId="0" borderId="2" xfId="0" applyNumberFormat="1" applyFont="1" applyFill="1" applyBorder="1" applyAlignment="1">
      <alignment horizontal="center" vertical="center" wrapText="1"/>
    </xf>
    <xf numFmtId="49" fontId="6" fillId="0" borderId="3" xfId="0" applyNumberFormat="1" applyFont="1" applyFill="1" applyBorder="1" applyAlignment="1">
      <alignment horizontal="center" vertical="center" wrapText="1"/>
    </xf>
    <xf numFmtId="49" fontId="6" fillId="0" borderId="4" xfId="0" applyNumberFormat="1" applyFont="1" applyFill="1" applyBorder="1" applyAlignment="1">
      <alignment horizontal="center" vertical="center" wrapText="1"/>
    </xf>
    <xf numFmtId="49" fontId="8" fillId="0" borderId="1" xfId="0" applyNumberFormat="1" applyFont="1" applyBorder="1" applyAlignment="1">
      <alignment horizontal="left" vertical="center" wrapText="1"/>
    </xf>
    <xf numFmtId="49" fontId="13" fillId="0" borderId="1" xfId="0" applyNumberFormat="1" applyFont="1" applyBorder="1" applyAlignment="1">
      <alignment horizontal="left" vertical="center" wrapText="1"/>
    </xf>
    <xf numFmtId="0" fontId="5" fillId="0" borderId="1" xfId="0" applyFont="1" applyFill="1" applyBorder="1" applyAlignment="1">
      <alignment horizontal="left" vertical="center" wrapText="1"/>
    </xf>
    <xf numFmtId="0" fontId="7" fillId="3" borderId="5" xfId="0" applyFont="1" applyFill="1" applyBorder="1" applyAlignment="1">
      <alignment horizontal="center" vertical="center" wrapText="1"/>
    </xf>
    <xf numFmtId="0" fontId="7" fillId="3" borderId="7" xfId="0" applyFont="1" applyFill="1" applyBorder="1" applyAlignment="1">
      <alignment horizontal="center" vertical="center" wrapText="1"/>
    </xf>
    <xf numFmtId="49" fontId="6" fillId="0" borderId="1" xfId="0" applyNumberFormat="1" applyFont="1" applyBorder="1" applyAlignment="1">
      <alignment horizontal="left" vertical="center" wrapText="1"/>
    </xf>
    <xf numFmtId="0" fontId="7" fillId="19" borderId="2" xfId="0" applyFont="1" applyFill="1" applyBorder="1" applyAlignment="1">
      <alignment horizontal="left" vertical="center" wrapText="1"/>
    </xf>
    <xf numFmtId="0" fontId="7" fillId="19" borderId="3" xfId="0" applyFont="1" applyFill="1" applyBorder="1" applyAlignment="1">
      <alignment horizontal="left" vertical="center" wrapText="1"/>
    </xf>
    <xf numFmtId="0" fontId="7" fillId="19" borderId="4" xfId="0" applyFont="1" applyFill="1" applyBorder="1" applyAlignment="1">
      <alignment horizontal="left" vertical="center" wrapText="1"/>
    </xf>
    <xf numFmtId="49" fontId="6" fillId="0" borderId="2" xfId="0" applyNumberFormat="1" applyFont="1" applyBorder="1" applyAlignment="1">
      <alignment horizontal="left" vertical="center" wrapText="1"/>
    </xf>
    <xf numFmtId="49" fontId="6" fillId="0" borderId="3" xfId="0" applyNumberFormat="1" applyFont="1" applyBorder="1" applyAlignment="1">
      <alignment horizontal="left" vertical="center" wrapText="1"/>
    </xf>
    <xf numFmtId="49" fontId="6" fillId="0" borderId="4" xfId="0" applyNumberFormat="1" applyFont="1" applyBorder="1" applyAlignment="1">
      <alignment horizontal="left" vertical="center" wrapText="1"/>
    </xf>
    <xf numFmtId="0" fontId="7" fillId="3" borderId="6" xfId="0" applyFont="1" applyFill="1" applyBorder="1" applyAlignment="1">
      <alignment horizontal="center" vertical="center" wrapText="1"/>
    </xf>
    <xf numFmtId="0" fontId="41" fillId="0" borderId="8" xfId="0" applyFont="1" applyBorder="1" applyAlignment="1">
      <alignment horizontal="center" vertical="center" wrapText="1"/>
    </xf>
    <xf numFmtId="0" fontId="41" fillId="0" borderId="10" xfId="0" applyFont="1" applyBorder="1" applyAlignment="1">
      <alignment horizontal="center" vertical="center" wrapText="1"/>
    </xf>
    <xf numFmtId="9" fontId="7" fillId="0" borderId="1" xfId="1"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3" xfId="0" applyFont="1" applyFill="1" applyBorder="1" applyAlignment="1">
      <alignment horizontal="center" vertical="center"/>
    </xf>
    <xf numFmtId="0" fontId="7" fillId="6" borderId="4" xfId="0" applyFont="1" applyFill="1" applyBorder="1" applyAlignment="1">
      <alignment horizontal="center" vertical="center"/>
    </xf>
    <xf numFmtId="0" fontId="7" fillId="3" borderId="2" xfId="0" applyFont="1" applyFill="1" applyBorder="1" applyAlignment="1">
      <alignment horizontal="left" vertical="center" wrapText="1"/>
    </xf>
    <xf numFmtId="0" fontId="7" fillId="3" borderId="3" xfId="0" applyFont="1" applyFill="1" applyBorder="1" applyAlignment="1">
      <alignment horizontal="left" vertical="center" wrapText="1"/>
    </xf>
    <xf numFmtId="0" fontId="7" fillId="3" borderId="4" xfId="0" applyFont="1" applyFill="1" applyBorder="1" applyAlignment="1">
      <alignment horizontal="left" vertical="center" wrapText="1"/>
    </xf>
    <xf numFmtId="10" fontId="6" fillId="0" borderId="1" xfId="1" applyNumberFormat="1" applyFont="1" applyBorder="1" applyAlignment="1">
      <alignment horizontal="center" vertical="center" wrapText="1"/>
    </xf>
    <xf numFmtId="0" fontId="6" fillId="0" borderId="1" xfId="0" applyFont="1" applyFill="1" applyBorder="1" applyAlignment="1">
      <alignment horizontal="left" vertical="center" wrapText="1"/>
    </xf>
    <xf numFmtId="0" fontId="6" fillId="0" borderId="0" xfId="0" applyFont="1" applyBorder="1" applyAlignment="1">
      <alignment horizontal="center" vertical="center" wrapText="1"/>
    </xf>
    <xf numFmtId="0" fontId="6" fillId="6" borderId="1" xfId="0" applyFont="1" applyFill="1" applyBorder="1" applyAlignment="1">
      <alignment horizontal="left" vertical="center" wrapText="1"/>
    </xf>
    <xf numFmtId="0" fontId="7" fillId="0" borderId="2" xfId="0" applyFont="1" applyBorder="1" applyAlignment="1">
      <alignment horizontal="center" vertical="center"/>
    </xf>
    <xf numFmtId="0" fontId="7" fillId="0" borderId="4" xfId="0" applyFont="1" applyBorder="1" applyAlignment="1">
      <alignment horizontal="center" vertical="center"/>
    </xf>
    <xf numFmtId="168" fontId="6" fillId="6" borderId="1" xfId="3" applyNumberFormat="1" applyFont="1" applyFill="1" applyBorder="1" applyAlignment="1">
      <alignment horizontal="center" vertical="center"/>
    </xf>
    <xf numFmtId="0" fontId="7" fillId="0" borderId="1" xfId="0" applyFont="1" applyBorder="1" applyAlignment="1">
      <alignment horizontal="center" vertical="center"/>
    </xf>
    <xf numFmtId="0" fontId="5" fillId="12" borderId="3" xfId="0" applyFont="1" applyFill="1" applyBorder="1" applyAlignment="1">
      <alignment horizontal="left" vertical="center" wrapText="1"/>
    </xf>
    <xf numFmtId="0" fontId="5" fillId="12" borderId="4" xfId="0" applyFont="1" applyFill="1" applyBorder="1" applyAlignment="1">
      <alignment horizontal="left" vertical="center" wrapText="1"/>
    </xf>
    <xf numFmtId="2" fontId="7" fillId="4" borderId="1" xfId="0" applyNumberFormat="1" applyFont="1" applyFill="1" applyBorder="1" applyAlignment="1">
      <alignment horizontal="center" vertical="center" wrapText="1"/>
    </xf>
    <xf numFmtId="167" fontId="6" fillId="0" borderId="2" xfId="1" applyNumberFormat="1" applyFont="1" applyBorder="1" applyAlignment="1">
      <alignment horizontal="center" vertical="center" wrapText="1"/>
    </xf>
    <xf numFmtId="167" fontId="6" fillId="0" borderId="4" xfId="1" applyNumberFormat="1" applyFont="1" applyBorder="1" applyAlignment="1">
      <alignment horizontal="center" vertical="center" wrapText="1"/>
    </xf>
    <xf numFmtId="0" fontId="7" fillId="0" borderId="1" xfId="0" applyFont="1" applyBorder="1" applyAlignment="1">
      <alignment horizontal="left" vertical="center" wrapText="1"/>
    </xf>
    <xf numFmtId="0" fontId="7" fillId="0" borderId="3" xfId="0" applyFont="1" applyBorder="1" applyAlignment="1">
      <alignment horizontal="center" vertical="center"/>
    </xf>
    <xf numFmtId="0" fontId="13" fillId="0" borderId="2" xfId="0" applyFont="1" applyBorder="1" applyAlignment="1">
      <alignment horizontal="center" vertical="center" wrapText="1"/>
    </xf>
    <xf numFmtId="0" fontId="13" fillId="0" borderId="3" xfId="0" applyFont="1" applyBorder="1" applyAlignment="1">
      <alignment horizontal="center" vertical="center" wrapText="1"/>
    </xf>
    <xf numFmtId="0" fontId="13" fillId="0" borderId="4" xfId="0" applyFont="1" applyBorder="1" applyAlignment="1">
      <alignment horizontal="center" vertical="center" wrapText="1"/>
    </xf>
    <xf numFmtId="0" fontId="7" fillId="4" borderId="1" xfId="0" applyFont="1" applyFill="1" applyBorder="1" applyAlignment="1">
      <alignment horizontal="center" vertical="center" wrapText="1"/>
    </xf>
    <xf numFmtId="0" fontId="5" fillId="0" borderId="2" xfId="0" applyFont="1" applyBorder="1" applyAlignment="1">
      <alignment horizontal="center" wrapText="1"/>
    </xf>
    <xf numFmtId="0" fontId="5" fillId="0" borderId="3" xfId="0" applyFont="1" applyBorder="1" applyAlignment="1">
      <alignment horizontal="center" wrapText="1"/>
    </xf>
    <xf numFmtId="0" fontId="5" fillId="0" borderId="4" xfId="0" applyFont="1" applyBorder="1" applyAlignment="1">
      <alignment horizontal="center" wrapText="1"/>
    </xf>
    <xf numFmtId="2" fontId="6" fillId="0" borderId="2" xfId="1" applyNumberFormat="1" applyFont="1" applyBorder="1" applyAlignment="1">
      <alignment horizontal="center" vertical="center" wrapText="1"/>
    </xf>
    <xf numFmtId="2" fontId="6" fillId="0" borderId="4" xfId="1" applyNumberFormat="1" applyFont="1" applyBorder="1" applyAlignment="1">
      <alignment horizontal="center" vertical="center" wrapText="1"/>
    </xf>
    <xf numFmtId="9" fontId="7" fillId="0" borderId="1" xfId="0" applyNumberFormat="1" applyFont="1" applyBorder="1" applyAlignment="1">
      <alignment horizontal="center" vertical="center" wrapText="1"/>
    </xf>
    <xf numFmtId="1" fontId="5" fillId="0" borderId="2" xfId="1" applyNumberFormat="1" applyFont="1" applyBorder="1" applyAlignment="1">
      <alignment horizontal="center" vertical="center" wrapText="1"/>
    </xf>
    <xf numFmtId="1" fontId="5" fillId="0" borderId="4" xfId="1" applyNumberFormat="1" applyFont="1" applyBorder="1" applyAlignment="1">
      <alignment horizontal="center" vertical="center" wrapText="1"/>
    </xf>
    <xf numFmtId="2" fontId="4" fillId="0" borderId="5" xfId="1" applyNumberFormat="1" applyFont="1" applyBorder="1" applyAlignment="1">
      <alignment horizontal="center" vertical="center" wrapText="1"/>
    </xf>
    <xf numFmtId="2" fontId="4" fillId="0" borderId="7" xfId="1" applyNumberFormat="1" applyFont="1" applyBorder="1" applyAlignment="1">
      <alignment horizontal="center" vertical="center" wrapText="1"/>
    </xf>
    <xf numFmtId="2" fontId="4" fillId="0" borderId="13" xfId="1" applyNumberFormat="1" applyFont="1" applyBorder="1" applyAlignment="1">
      <alignment horizontal="center" vertical="center" wrapText="1"/>
    </xf>
    <xf numFmtId="2" fontId="4" fillId="0" borderId="14" xfId="1" applyNumberFormat="1" applyFont="1" applyBorder="1" applyAlignment="1">
      <alignment horizontal="center" vertical="center" wrapText="1"/>
    </xf>
    <xf numFmtId="2" fontId="4" fillId="0" borderId="8" xfId="1" applyNumberFormat="1" applyFont="1" applyBorder="1" applyAlignment="1">
      <alignment horizontal="center" vertical="center" wrapText="1"/>
    </xf>
    <xf numFmtId="2" fontId="4" fillId="0" borderId="10" xfId="1" applyNumberFormat="1" applyFont="1" applyBorder="1" applyAlignment="1">
      <alignment horizontal="center" vertical="center" wrapText="1"/>
    </xf>
    <xf numFmtId="1" fontId="4" fillId="0" borderId="11" xfId="0" applyNumberFormat="1" applyFont="1" applyBorder="1" applyAlignment="1">
      <alignment horizontal="center" vertical="center"/>
    </xf>
    <xf numFmtId="1" fontId="4" fillId="0" borderId="46" xfId="0" applyNumberFormat="1" applyFont="1" applyBorder="1" applyAlignment="1">
      <alignment horizontal="center" vertical="center"/>
    </xf>
    <xf numFmtId="1" fontId="4" fillId="0" borderId="12" xfId="0" applyNumberFormat="1" applyFont="1" applyBorder="1" applyAlignment="1">
      <alignment horizontal="center" vertical="center"/>
    </xf>
    <xf numFmtId="9" fontId="5" fillId="0" borderId="1" xfId="1" applyFont="1" applyBorder="1" applyAlignment="1">
      <alignment horizontal="center" vertical="center" wrapText="1"/>
    </xf>
    <xf numFmtId="0" fontId="7" fillId="11" borderId="2" xfId="0" applyFont="1" applyFill="1" applyBorder="1" applyAlignment="1">
      <alignment vertical="center" wrapText="1"/>
    </xf>
    <xf numFmtId="0" fontId="7" fillId="11" borderId="3" xfId="0" applyFont="1" applyFill="1" applyBorder="1" applyAlignment="1">
      <alignment vertical="center" wrapText="1"/>
    </xf>
    <xf numFmtId="0" fontId="7" fillId="11" borderId="4" xfId="0" applyFont="1" applyFill="1" applyBorder="1" applyAlignment="1">
      <alignment vertical="center" wrapText="1"/>
    </xf>
    <xf numFmtId="0" fontId="7" fillId="8" borderId="8" xfId="2" applyFont="1" applyFill="1" applyBorder="1" applyAlignment="1">
      <alignment horizontal="left" vertical="center"/>
    </xf>
    <xf numFmtId="0" fontId="7" fillId="8" borderId="9" xfId="2" applyFont="1" applyFill="1" applyBorder="1" applyAlignment="1">
      <alignment horizontal="left" vertical="center"/>
    </xf>
    <xf numFmtId="0" fontId="7" fillId="8" borderId="10" xfId="2" applyFont="1" applyFill="1" applyBorder="1" applyAlignment="1">
      <alignment horizontal="left" vertical="center"/>
    </xf>
    <xf numFmtId="38" fontId="6" fillId="6" borderId="2" xfId="0" applyNumberFormat="1" applyFont="1" applyFill="1" applyBorder="1" applyAlignment="1">
      <alignment horizontal="center" vertical="center" wrapText="1"/>
    </xf>
    <xf numFmtId="38" fontId="6" fillId="6" borderId="3" xfId="0" applyNumberFormat="1" applyFont="1" applyFill="1" applyBorder="1" applyAlignment="1">
      <alignment horizontal="center" vertical="center" wrapText="1"/>
    </xf>
    <xf numFmtId="38" fontId="6" fillId="6" borderId="4" xfId="0" applyNumberFormat="1" applyFont="1" applyFill="1" applyBorder="1" applyAlignment="1">
      <alignment horizontal="center" vertical="center" wrapText="1"/>
    </xf>
    <xf numFmtId="38" fontId="7" fillId="0" borderId="1" xfId="0" applyNumberFormat="1" applyFont="1" applyFill="1" applyBorder="1" applyAlignment="1">
      <alignment horizontal="center" vertical="center" wrapText="1"/>
    </xf>
    <xf numFmtId="49" fontId="6" fillId="0" borderId="1" xfId="0" applyNumberFormat="1" applyFont="1" applyFill="1" applyBorder="1" applyAlignment="1">
      <alignment horizontal="center" vertical="center" wrapText="1"/>
    </xf>
    <xf numFmtId="49" fontId="4" fillId="0" borderId="1" xfId="0" applyNumberFormat="1" applyFont="1" applyFill="1" applyBorder="1" applyAlignment="1">
      <alignment horizontal="left" vertical="center" wrapText="1"/>
    </xf>
    <xf numFmtId="0" fontId="6" fillId="0" borderId="1" xfId="0" applyNumberFormat="1" applyFont="1" applyFill="1" applyBorder="1" applyAlignment="1">
      <alignment horizontal="center" vertical="center"/>
    </xf>
    <xf numFmtId="0" fontId="6" fillId="0" borderId="11" xfId="0" applyNumberFormat="1" applyFont="1" applyFill="1" applyBorder="1" applyAlignment="1">
      <alignment horizontal="center" vertical="center"/>
    </xf>
    <xf numFmtId="38"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vertical="center" wrapText="1"/>
    </xf>
    <xf numFmtId="10" fontId="6" fillId="22" borderId="2" xfId="1" applyNumberFormat="1" applyFont="1" applyFill="1" applyBorder="1" applyAlignment="1">
      <alignment horizontal="center" vertical="center" wrapText="1"/>
    </xf>
    <xf numFmtId="10" fontId="6" fillId="22" borderId="3" xfId="1" applyNumberFormat="1" applyFont="1" applyFill="1" applyBorder="1" applyAlignment="1">
      <alignment horizontal="center" vertical="center" wrapText="1"/>
    </xf>
    <xf numFmtId="10" fontId="6" fillId="22" borderId="4" xfId="1" applyNumberFormat="1" applyFont="1" applyFill="1" applyBorder="1" applyAlignment="1">
      <alignment horizontal="center" vertical="center" wrapText="1"/>
    </xf>
    <xf numFmtId="38" fontId="10" fillId="0" borderId="2" xfId="0" applyNumberFormat="1" applyFont="1" applyBorder="1" applyAlignment="1">
      <alignment vertical="center" wrapText="1"/>
    </xf>
    <xf numFmtId="38" fontId="10" fillId="0" borderId="3" xfId="0" applyNumberFormat="1" applyFont="1" applyBorder="1" applyAlignment="1">
      <alignment vertical="center" wrapText="1"/>
    </xf>
    <xf numFmtId="38" fontId="10" fillId="0" borderId="4" xfId="0" applyNumberFormat="1" applyFont="1" applyBorder="1" applyAlignment="1">
      <alignment vertical="center" wrapText="1"/>
    </xf>
    <xf numFmtId="38" fontId="4" fillId="6" borderId="1" xfId="0" applyNumberFormat="1" applyFont="1" applyFill="1" applyBorder="1" applyAlignment="1">
      <alignment vertical="center" wrapText="1"/>
    </xf>
    <xf numFmtId="38" fontId="7" fillId="14" borderId="5" xfId="0" applyNumberFormat="1" applyFont="1" applyFill="1" applyBorder="1" applyAlignment="1">
      <alignment horizontal="center" vertical="center" wrapText="1"/>
    </xf>
    <xf numFmtId="38" fontId="7" fillId="14" borderId="6" xfId="0" applyNumberFormat="1" applyFont="1" applyFill="1" applyBorder="1" applyAlignment="1">
      <alignment horizontal="center" vertical="center" wrapText="1"/>
    </xf>
    <xf numFmtId="38" fontId="7" fillId="14" borderId="7" xfId="0" applyNumberFormat="1" applyFont="1" applyFill="1" applyBorder="1" applyAlignment="1">
      <alignment horizontal="center" vertical="center" wrapText="1"/>
    </xf>
    <xf numFmtId="0" fontId="7" fillId="14" borderId="5" xfId="0" applyFont="1" applyFill="1" applyBorder="1" applyAlignment="1">
      <alignment horizontal="center" vertical="center" wrapText="1"/>
    </xf>
    <xf numFmtId="0" fontId="7" fillId="14" borderId="7" xfId="0" applyFont="1" applyFill="1" applyBorder="1" applyAlignment="1">
      <alignment horizontal="center" vertical="center" wrapText="1"/>
    </xf>
    <xf numFmtId="38" fontId="6" fillId="0" borderId="1" xfId="0" applyNumberFormat="1" applyFont="1" applyFill="1" applyBorder="1" applyAlignment="1">
      <alignment horizontal="left" vertical="center" wrapText="1"/>
    </xf>
    <xf numFmtId="38" fontId="6" fillId="0" borderId="8" xfId="0" applyNumberFormat="1" applyFont="1" applyBorder="1" applyAlignment="1">
      <alignment horizontal="center" vertical="center" wrapText="1"/>
    </xf>
    <xf numFmtId="38" fontId="6" fillId="0" borderId="9" xfId="0" applyNumberFormat="1" applyFont="1" applyBorder="1" applyAlignment="1">
      <alignment horizontal="center" vertical="center" wrapText="1"/>
    </xf>
    <xf numFmtId="38" fontId="6" fillId="0" borderId="10" xfId="0" applyNumberFormat="1" applyFont="1" applyBorder="1" applyAlignment="1">
      <alignment horizontal="center" vertical="center" wrapText="1"/>
    </xf>
    <xf numFmtId="49" fontId="6" fillId="6" borderId="1" xfId="0" applyNumberFormat="1" applyFont="1" applyFill="1" applyBorder="1" applyAlignment="1">
      <alignment horizontal="center" vertical="center" wrapText="1"/>
    </xf>
    <xf numFmtId="38" fontId="6" fillId="6" borderId="1" xfId="0" applyNumberFormat="1" applyFont="1" applyFill="1" applyBorder="1" applyAlignment="1">
      <alignment horizontal="center" vertical="center" wrapText="1"/>
    </xf>
    <xf numFmtId="0" fontId="7" fillId="7" borderId="1" xfId="0" applyFont="1" applyFill="1" applyBorder="1" applyAlignment="1">
      <alignment horizontal="left" vertical="center" wrapText="1"/>
    </xf>
    <xf numFmtId="0" fontId="6" fillId="0" borderId="1" xfId="0" applyFont="1" applyFill="1" applyBorder="1" applyAlignment="1">
      <alignment horizontal="center" vertical="center" wrapText="1"/>
    </xf>
    <xf numFmtId="0" fontId="36" fillId="0" borderId="17" xfId="15" applyFont="1" applyBorder="1" applyAlignment="1">
      <alignment horizontal="center" vertical="center"/>
    </xf>
    <xf numFmtId="0" fontId="36" fillId="0" borderId="15" xfId="15" applyFont="1" applyBorder="1" applyAlignment="1">
      <alignment horizontal="center" vertical="center"/>
    </xf>
    <xf numFmtId="0" fontId="36" fillId="0" borderId="16" xfId="15" applyFont="1" applyBorder="1" applyAlignment="1">
      <alignment horizontal="center" vertical="center"/>
    </xf>
    <xf numFmtId="0" fontId="36" fillId="0" borderId="39" xfId="15" applyFont="1" applyBorder="1" applyAlignment="1">
      <alignment horizontal="center" vertical="center"/>
    </xf>
    <xf numFmtId="0" fontId="36" fillId="0" borderId="9" xfId="15" applyFont="1" applyBorder="1" applyAlignment="1">
      <alignment horizontal="center" vertical="center"/>
    </xf>
    <xf numFmtId="0" fontId="36" fillId="0" borderId="29" xfId="15" applyFont="1" applyBorder="1" applyAlignment="1">
      <alignment horizontal="center" vertical="center"/>
    </xf>
    <xf numFmtId="0" fontId="45" fillId="0" borderId="17" xfId="15" applyFont="1" applyBorder="1" applyAlignment="1">
      <alignment horizontal="center" vertical="center"/>
    </xf>
    <xf numFmtId="0" fontId="45" fillId="0" borderId="15" xfId="15" applyFont="1" applyBorder="1" applyAlignment="1">
      <alignment horizontal="center" vertical="center"/>
    </xf>
    <xf numFmtId="0" fontId="45" fillId="0" borderId="16" xfId="15" applyFont="1" applyBorder="1" applyAlignment="1">
      <alignment horizontal="center" vertical="center"/>
    </xf>
    <xf numFmtId="0" fontId="45" fillId="0" borderId="39" xfId="15" applyFont="1" applyBorder="1" applyAlignment="1">
      <alignment horizontal="center" vertical="center"/>
    </xf>
    <xf numFmtId="0" fontId="45" fillId="0" borderId="9" xfId="15" applyFont="1" applyBorder="1" applyAlignment="1">
      <alignment horizontal="center" vertical="center"/>
    </xf>
    <xf numFmtId="0" fontId="45" fillId="0" borderId="29" xfId="15" applyFont="1" applyBorder="1" applyAlignment="1">
      <alignment horizontal="center" vertical="center"/>
    </xf>
    <xf numFmtId="0" fontId="37" fillId="0" borderId="40" xfId="15" applyFont="1" applyBorder="1" applyAlignment="1">
      <alignment horizontal="center" vertical="center"/>
    </xf>
    <xf numFmtId="0" fontId="37" fillId="0" borderId="6" xfId="15" applyFont="1" applyBorder="1" applyAlignment="1">
      <alignment horizontal="center" vertical="center"/>
    </xf>
    <xf numFmtId="0" fontId="37" fillId="0" borderId="7" xfId="15" applyFont="1" applyBorder="1" applyAlignment="1">
      <alignment horizontal="center" vertical="center"/>
    </xf>
    <xf numFmtId="0" fontId="37" fillId="0" borderId="39" xfId="15" applyFont="1" applyBorder="1" applyAlignment="1">
      <alignment horizontal="center" vertical="center"/>
    </xf>
    <xf numFmtId="0" fontId="37" fillId="0" borderId="9" xfId="15" applyFont="1" applyBorder="1" applyAlignment="1">
      <alignment horizontal="center" vertical="center"/>
    </xf>
    <xf numFmtId="0" fontId="37" fillId="0" borderId="10" xfId="15" applyFont="1" applyBorder="1" applyAlignment="1">
      <alignment horizontal="center" vertical="center"/>
    </xf>
    <xf numFmtId="0" fontId="64" fillId="0" borderId="56" xfId="15" applyFont="1" applyBorder="1" applyAlignment="1">
      <alignment horizontal="center" vertical="center"/>
    </xf>
    <xf numFmtId="0" fontId="64" fillId="0" borderId="1" xfId="15" applyFont="1" applyBorder="1" applyAlignment="1">
      <alignment horizontal="center" vertical="center"/>
    </xf>
    <xf numFmtId="0" fontId="36" fillId="0" borderId="1" xfId="15" applyFont="1" applyBorder="1" applyAlignment="1">
      <alignment horizontal="center" vertical="center" wrapText="1"/>
    </xf>
    <xf numFmtId="0" fontId="36" fillId="0" borderId="1" xfId="15" applyFont="1" applyBorder="1" applyAlignment="1">
      <alignment horizontal="center"/>
    </xf>
    <xf numFmtId="0" fontId="38" fillId="0" borderId="1" xfId="15" applyFont="1" applyBorder="1" applyAlignment="1">
      <alignment horizontal="center" vertical="center"/>
    </xf>
    <xf numFmtId="0" fontId="38" fillId="0" borderId="5" xfId="15" applyFont="1" applyBorder="1" applyAlignment="1">
      <alignment horizontal="center" vertical="center"/>
    </xf>
    <xf numFmtId="0" fontId="38" fillId="0" borderId="47" xfId="15" applyFont="1" applyBorder="1" applyAlignment="1">
      <alignment horizontal="center" vertical="center"/>
    </xf>
    <xf numFmtId="0" fontId="38" fillId="0" borderId="8" xfId="15" applyFont="1" applyBorder="1" applyAlignment="1">
      <alignment horizontal="center" vertical="center"/>
    </xf>
    <xf numFmtId="0" fontId="38" fillId="0" borderId="29" xfId="15" applyFont="1" applyBorder="1" applyAlignment="1">
      <alignment horizontal="center" vertical="center"/>
    </xf>
    <xf numFmtId="0" fontId="39" fillId="0" borderId="23" xfId="15" applyFont="1" applyBorder="1" applyAlignment="1">
      <alignment horizontal="center" vertical="center"/>
    </xf>
    <xf numFmtId="0" fontId="39" fillId="0" borderId="24" xfId="15" applyFont="1" applyBorder="1" applyAlignment="1">
      <alignment horizontal="center" vertical="center"/>
    </xf>
    <xf numFmtId="0" fontId="39" fillId="0" borderId="3" xfId="15" applyFont="1" applyBorder="1" applyAlignment="1">
      <alignment horizontal="center" vertical="center"/>
    </xf>
    <xf numFmtId="0" fontId="39" fillId="0" borderId="25" xfId="15" applyFont="1" applyBorder="1" applyAlignment="1">
      <alignment horizontal="center" vertical="center"/>
    </xf>
    <xf numFmtId="0" fontId="38" fillId="0" borderId="51" xfId="15" applyFont="1" applyBorder="1" applyAlignment="1">
      <alignment horizontal="center" vertical="center"/>
    </xf>
    <xf numFmtId="0" fontId="38" fillId="0" borderId="3" xfId="15" applyFont="1" applyBorder="1" applyAlignment="1">
      <alignment horizontal="center" vertical="center"/>
    </xf>
    <xf numFmtId="0" fontId="38" fillId="0" borderId="6" xfId="15" applyFont="1" applyBorder="1" applyAlignment="1">
      <alignment horizontal="center" vertical="center"/>
    </xf>
    <xf numFmtId="0" fontId="38" fillId="0" borderId="39" xfId="15" applyFont="1" applyBorder="1" applyAlignment="1">
      <alignment horizontal="center" vertical="center"/>
    </xf>
    <xf numFmtId="0" fontId="38" fillId="0" borderId="9" xfId="15" applyFont="1" applyBorder="1" applyAlignment="1">
      <alignment horizontal="center" vertical="center"/>
    </xf>
    <xf numFmtId="0" fontId="38" fillId="0" borderId="40" xfId="15" applyFont="1" applyBorder="1" applyAlignment="1">
      <alignment horizontal="center" vertical="center"/>
    </xf>
    <xf numFmtId="0" fontId="38" fillId="0" borderId="7" xfId="15" applyFont="1" applyBorder="1" applyAlignment="1">
      <alignment horizontal="center" vertical="center"/>
    </xf>
    <xf numFmtId="0" fontId="38" fillId="0" borderId="10" xfId="15" applyFont="1" applyBorder="1" applyAlignment="1">
      <alignment horizontal="center" vertical="center"/>
    </xf>
    <xf numFmtId="173" fontId="38" fillId="0" borderId="11" xfId="15" applyNumberFormat="1" applyFont="1" applyBorder="1" applyAlignment="1">
      <alignment horizontal="center" vertical="center"/>
    </xf>
    <xf numFmtId="173" fontId="38" fillId="0" borderId="12" xfId="15" applyNumberFormat="1" applyFont="1" applyBorder="1" applyAlignment="1">
      <alignment horizontal="center" vertical="center"/>
    </xf>
    <xf numFmtId="0" fontId="38" fillId="0" borderId="11" xfId="15" applyFont="1" applyBorder="1" applyAlignment="1">
      <alignment horizontal="center" vertical="center"/>
    </xf>
    <xf numFmtId="0" fontId="38" fillId="0" borderId="12" xfId="15" applyFont="1" applyBorder="1" applyAlignment="1">
      <alignment horizontal="center" vertical="center"/>
    </xf>
    <xf numFmtId="0" fontId="38" fillId="0" borderId="56" xfId="15" applyFont="1" applyBorder="1" applyAlignment="1">
      <alignment horizontal="center" vertical="center"/>
    </xf>
    <xf numFmtId="0" fontId="40" fillId="0" borderId="32" xfId="15" applyFont="1" applyBorder="1" applyAlignment="1">
      <alignment horizontal="left" vertical="center" wrapText="1"/>
    </xf>
    <xf numFmtId="0" fontId="40" fillId="0" borderId="38" xfId="15" applyFont="1" applyBorder="1" applyAlignment="1">
      <alignment horizontal="left" vertical="center" wrapText="1"/>
    </xf>
    <xf numFmtId="0" fontId="40" fillId="0" borderId="44" xfId="15" applyFont="1" applyBorder="1" applyAlignment="1">
      <alignment horizontal="left" vertical="center" wrapText="1"/>
    </xf>
    <xf numFmtId="0" fontId="11" fillId="0" borderId="52" xfId="0" applyFont="1" applyBorder="1" applyAlignment="1">
      <alignment horizontal="center" vertical="center"/>
    </xf>
    <xf numFmtId="0" fontId="11" fillId="0" borderId="50" xfId="0" applyFont="1" applyBorder="1" applyAlignment="1">
      <alignment horizontal="center" vertical="center"/>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1" fillId="0" borderId="2" xfId="0" applyFont="1" applyBorder="1" applyAlignment="1">
      <alignment horizontal="center" vertical="center"/>
    </xf>
    <xf numFmtId="0" fontId="11" fillId="0" borderId="25" xfId="0" applyFont="1" applyBorder="1" applyAlignment="1">
      <alignment horizontal="center" vertical="center"/>
    </xf>
    <xf numFmtId="0" fontId="11" fillId="0" borderId="33" xfId="0" applyFont="1" applyBorder="1" applyAlignment="1">
      <alignment horizontal="center" vertical="center"/>
    </xf>
    <xf numFmtId="0" fontId="11" fillId="0" borderId="45" xfId="0" applyFont="1" applyBorder="1" applyAlignment="1">
      <alignment horizontal="center" vertical="center"/>
    </xf>
    <xf numFmtId="0" fontId="40" fillId="0" borderId="56" xfId="15" applyFont="1" applyBorder="1" applyAlignment="1">
      <alignment horizontal="left" vertical="center" wrapText="1"/>
    </xf>
    <xf numFmtId="0" fontId="18" fillId="0" borderId="2" xfId="0" applyFont="1" applyBorder="1" applyAlignment="1">
      <alignment horizontal="center" vertical="center"/>
    </xf>
    <xf numFmtId="0" fontId="18" fillId="0" borderId="25" xfId="0" applyFont="1" applyBorder="1" applyAlignment="1">
      <alignment horizontal="center" vertical="center"/>
    </xf>
    <xf numFmtId="0" fontId="18" fillId="0" borderId="0" xfId="0" applyFont="1" applyAlignment="1">
      <alignment horizontal="left" vertical="top"/>
    </xf>
    <xf numFmtId="0" fontId="18" fillId="0" borderId="2" xfId="0" applyFont="1" applyBorder="1" applyAlignment="1">
      <alignment horizontal="center" vertical="center" wrapText="1"/>
    </xf>
    <xf numFmtId="0" fontId="18" fillId="0" borderId="25" xfId="0" applyFont="1" applyBorder="1" applyAlignment="1">
      <alignment horizontal="center" vertical="center" wrapText="1"/>
    </xf>
    <xf numFmtId="0" fontId="40" fillId="0" borderId="43" xfId="15" applyFont="1" applyBorder="1" applyAlignment="1">
      <alignment horizontal="left" vertical="center" wrapText="1"/>
    </xf>
    <xf numFmtId="0" fontId="36" fillId="0" borderId="33" xfId="15" applyFont="1" applyBorder="1" applyAlignment="1">
      <alignment horizontal="center" vertical="center"/>
    </xf>
    <xf numFmtId="0" fontId="36" fillId="0" borderId="45" xfId="15" applyFont="1" applyBorder="1" applyAlignment="1">
      <alignment horizontal="center" vertical="center"/>
    </xf>
    <xf numFmtId="0" fontId="6" fillId="0" borderId="0" xfId="2" applyFont="1" applyAlignment="1">
      <alignment horizontal="center" vertical="center"/>
    </xf>
    <xf numFmtId="169" fontId="4" fillId="0" borderId="11" xfId="0" applyNumberFormat="1" applyFont="1" applyBorder="1" applyAlignment="1">
      <alignment horizontal="right" vertical="center" wrapText="1"/>
    </xf>
    <xf numFmtId="169" fontId="4" fillId="0" borderId="12" xfId="0" applyNumberFormat="1" applyFont="1" applyBorder="1" applyAlignment="1">
      <alignment horizontal="right" vertical="center" wrapText="1"/>
    </xf>
    <xf numFmtId="0" fontId="6" fillId="0" borderId="11" xfId="2" applyFont="1" applyBorder="1" applyAlignment="1">
      <alignment horizontal="center" vertical="center" wrapText="1"/>
    </xf>
    <xf numFmtId="0" fontId="6" fillId="0" borderId="12" xfId="2" applyFont="1" applyBorder="1" applyAlignment="1">
      <alignment horizontal="center" vertical="center" wrapText="1"/>
    </xf>
    <xf numFmtId="169" fontId="6" fillId="0" borderId="11" xfId="0" applyNumberFormat="1" applyFont="1" applyBorder="1" applyAlignment="1">
      <alignment horizontal="right" vertical="center" wrapText="1"/>
    </xf>
    <xf numFmtId="169" fontId="6" fillId="0" borderId="12" xfId="0" applyNumberFormat="1" applyFont="1" applyBorder="1" applyAlignment="1">
      <alignment horizontal="right" vertical="center" wrapText="1"/>
    </xf>
    <xf numFmtId="0" fontId="6" fillId="0" borderId="11" xfId="2" applyFont="1" applyBorder="1" applyAlignment="1">
      <alignment horizontal="left" vertical="center" wrapText="1"/>
    </xf>
    <xf numFmtId="0" fontId="6" fillId="0" borderId="12" xfId="2" applyFont="1" applyBorder="1" applyAlignment="1">
      <alignment horizontal="left" vertical="center" wrapText="1"/>
    </xf>
    <xf numFmtId="38" fontId="6" fillId="0" borderId="11" xfId="2" applyNumberFormat="1" applyFont="1" applyBorder="1" applyAlignment="1">
      <alignment horizontal="center" vertical="center" wrapText="1"/>
    </xf>
    <xf numFmtId="38" fontId="6" fillId="0" borderId="12" xfId="2" applyNumberFormat="1" applyFont="1" applyBorder="1" applyAlignment="1">
      <alignment horizontal="center" vertical="center" wrapText="1"/>
    </xf>
    <xf numFmtId="177" fontId="3" fillId="0" borderId="11" xfId="0" applyNumberFormat="1" applyFont="1" applyBorder="1" applyAlignment="1">
      <alignment horizontal="left" vertical="center" wrapText="1"/>
    </xf>
    <xf numFmtId="177" fontId="3" fillId="0" borderId="12" xfId="0" applyNumberFormat="1" applyFont="1" applyBorder="1" applyAlignment="1">
      <alignment horizontal="left" vertical="center" wrapText="1"/>
    </xf>
    <xf numFmtId="0" fontId="7" fillId="14" borderId="2" xfId="2" applyFont="1" applyFill="1" applyBorder="1" applyAlignment="1">
      <alignment horizontal="center" vertical="center"/>
    </xf>
    <xf numFmtId="0" fontId="7" fillId="14" borderId="4" xfId="2" applyFont="1" applyFill="1" applyBorder="1" applyAlignment="1">
      <alignment horizontal="center" vertical="center"/>
    </xf>
    <xf numFmtId="0" fontId="7" fillId="14" borderId="3" xfId="2" applyFont="1" applyFill="1" applyBorder="1" applyAlignment="1">
      <alignment horizontal="center" vertical="center"/>
    </xf>
    <xf numFmtId="175" fontId="4" fillId="0" borderId="11" xfId="8" applyNumberFormat="1" applyFont="1" applyBorder="1" applyAlignment="1">
      <alignment horizontal="right"/>
    </xf>
    <xf numFmtId="175" fontId="4" fillId="0" borderId="12" xfId="8" applyNumberFormat="1" applyFont="1" applyBorder="1" applyAlignment="1">
      <alignment horizontal="right"/>
    </xf>
    <xf numFmtId="169" fontId="4" fillId="0" borderId="11" xfId="0" applyNumberFormat="1" applyFont="1" applyBorder="1" applyAlignment="1">
      <alignment vertical="center" wrapText="1"/>
    </xf>
    <xf numFmtId="169" fontId="4" fillId="0" borderId="12" xfId="0" applyNumberFormat="1" applyFont="1" applyBorder="1" applyAlignment="1">
      <alignment vertical="center" wrapText="1"/>
    </xf>
    <xf numFmtId="0" fontId="7" fillId="2" borderId="2" xfId="2" applyFont="1" applyFill="1" applyBorder="1" applyAlignment="1">
      <alignment horizontal="center" vertical="center"/>
    </xf>
    <xf numFmtId="0" fontId="7" fillId="2" borderId="3" xfId="2" applyFont="1" applyFill="1" applyBorder="1" applyAlignment="1">
      <alignment horizontal="center" vertical="center"/>
    </xf>
    <xf numFmtId="14" fontId="7" fillId="2" borderId="3" xfId="2" applyNumberFormat="1" applyFont="1" applyFill="1" applyBorder="1" applyAlignment="1">
      <alignment horizontal="center" vertical="center"/>
    </xf>
    <xf numFmtId="0" fontId="7" fillId="2" borderId="4" xfId="2" applyFont="1" applyFill="1" applyBorder="1" applyAlignment="1">
      <alignment horizontal="center" vertical="center"/>
    </xf>
    <xf numFmtId="14" fontId="7" fillId="14" borderId="2" xfId="2" applyNumberFormat="1" applyFont="1" applyFill="1" applyBorder="1" applyAlignment="1">
      <alignment horizontal="left" vertical="center"/>
    </xf>
    <xf numFmtId="0" fontId="7" fillId="14" borderId="3" xfId="2" applyFont="1" applyFill="1" applyBorder="1" applyAlignment="1">
      <alignment horizontal="left" vertical="center"/>
    </xf>
    <xf numFmtId="0" fontId="7" fillId="14" borderId="4" xfId="2" applyFont="1" applyFill="1" applyBorder="1" applyAlignment="1">
      <alignment horizontal="left" vertical="center"/>
    </xf>
    <xf numFmtId="0" fontId="4" fillId="0" borderId="11" xfId="0" applyFont="1" applyBorder="1" applyAlignment="1">
      <alignment horizontal="left" vertical="center" wrapText="1"/>
    </xf>
    <xf numFmtId="0" fontId="4" fillId="0" borderId="12" xfId="0" applyFont="1" applyBorder="1" applyAlignment="1">
      <alignment horizontal="left" vertical="center" wrapText="1"/>
    </xf>
    <xf numFmtId="0" fontId="23" fillId="0" borderId="11" xfId="0" applyFont="1" applyBorder="1" applyAlignment="1">
      <alignment horizontal="center" vertical="center" wrapText="1"/>
    </xf>
    <xf numFmtId="0" fontId="23" fillId="0" borderId="12" xfId="0" applyFont="1" applyBorder="1" applyAlignment="1">
      <alignment horizontal="center" vertical="center" wrapText="1"/>
    </xf>
    <xf numFmtId="169" fontId="6" fillId="0" borderId="11" xfId="0" applyNumberFormat="1" applyFont="1" applyBorder="1" applyAlignment="1">
      <alignment vertical="center" wrapText="1"/>
    </xf>
    <xf numFmtId="169" fontId="6" fillId="0" borderId="12" xfId="0" applyNumberFormat="1" applyFont="1" applyBorder="1" applyAlignment="1">
      <alignment vertical="center" wrapText="1"/>
    </xf>
    <xf numFmtId="0" fontId="4" fillId="0" borderId="11" xfId="0" applyFont="1" applyBorder="1" applyAlignment="1">
      <alignment horizontal="center" vertical="center" wrapText="1"/>
    </xf>
    <xf numFmtId="0" fontId="4" fillId="0" borderId="12" xfId="0" applyFont="1" applyBorder="1" applyAlignment="1">
      <alignment horizontal="center" vertical="center" wrapText="1"/>
    </xf>
    <xf numFmtId="0" fontId="21" fillId="14" borderId="21" xfId="12" applyFont="1" applyFill="1" applyBorder="1" applyAlignment="1">
      <alignment horizontal="center" vertical="center" wrapText="1"/>
    </xf>
    <xf numFmtId="0" fontId="21" fillId="14" borderId="0" xfId="12" applyFont="1" applyFill="1" applyAlignment="1">
      <alignment horizontal="center" vertical="center" wrapText="1"/>
    </xf>
    <xf numFmtId="0" fontId="21" fillId="14" borderId="20" xfId="12" applyFont="1" applyFill="1" applyBorder="1" applyAlignment="1">
      <alignment horizontal="center" vertical="center" wrapText="1"/>
    </xf>
    <xf numFmtId="0" fontId="21" fillId="14" borderId="22" xfId="12" applyFont="1" applyFill="1" applyBorder="1" applyAlignment="1">
      <alignment horizontal="center" vertical="center" wrapText="1"/>
    </xf>
    <xf numFmtId="0" fontId="21" fillId="14" borderId="23" xfId="12" applyFont="1" applyFill="1" applyBorder="1" applyAlignment="1">
      <alignment horizontal="center" vertical="center" wrapText="1"/>
    </xf>
    <xf numFmtId="0" fontId="21" fillId="14" borderId="24" xfId="12" applyFont="1" applyFill="1" applyBorder="1" applyAlignment="1">
      <alignment horizontal="center" vertical="center" wrapText="1"/>
    </xf>
    <xf numFmtId="0" fontId="2" fillId="14" borderId="21" xfId="12" applyFont="1" applyFill="1" applyBorder="1" applyAlignment="1">
      <alignment horizontal="center" vertical="center" wrapText="1"/>
    </xf>
    <xf numFmtId="0" fontId="2" fillId="14" borderId="0" xfId="12" applyFont="1" applyFill="1" applyAlignment="1">
      <alignment horizontal="center" vertical="center" wrapText="1"/>
    </xf>
    <xf numFmtId="0" fontId="2" fillId="14" borderId="20" xfId="12" applyFont="1" applyFill="1" applyBorder="1" applyAlignment="1">
      <alignment horizontal="center" vertical="center" wrapText="1"/>
    </xf>
    <xf numFmtId="0" fontId="2" fillId="14" borderId="22" xfId="12" applyFont="1" applyFill="1" applyBorder="1" applyAlignment="1">
      <alignment horizontal="center" vertical="center" wrapText="1"/>
    </xf>
    <xf numFmtId="0" fontId="2" fillId="14" borderId="23" xfId="12" applyFont="1" applyFill="1" applyBorder="1" applyAlignment="1">
      <alignment horizontal="center" vertical="center" wrapText="1"/>
    </xf>
    <xf numFmtId="0" fontId="2" fillId="14" borderId="24" xfId="12" applyFont="1" applyFill="1" applyBorder="1" applyAlignment="1">
      <alignment horizontal="center" vertical="center" wrapText="1"/>
    </xf>
    <xf numFmtId="0" fontId="29" fillId="0" borderId="21" xfId="12" applyFont="1" applyBorder="1" applyAlignment="1">
      <alignment horizontal="center" vertical="center"/>
    </xf>
    <xf numFmtId="0" fontId="29" fillId="0" borderId="0" xfId="12" applyFont="1" applyAlignment="1">
      <alignment horizontal="center" vertical="center"/>
    </xf>
    <xf numFmtId="0" fontId="29" fillId="0" borderId="20" xfId="12" applyFont="1" applyBorder="1" applyAlignment="1">
      <alignment horizontal="center" vertical="center"/>
    </xf>
    <xf numFmtId="0" fontId="29" fillId="0" borderId="17" xfId="12" applyFont="1" applyBorder="1" applyAlignment="1">
      <alignment horizontal="center" vertical="center"/>
    </xf>
    <xf numFmtId="0" fontId="29" fillId="0" borderId="15" xfId="12" applyFont="1" applyBorder="1" applyAlignment="1">
      <alignment horizontal="center" vertical="center"/>
    </xf>
    <xf numFmtId="0" fontId="29" fillId="0" borderId="16" xfId="12" applyFont="1" applyBorder="1" applyAlignment="1">
      <alignment horizontal="center" vertical="center"/>
    </xf>
    <xf numFmtId="0" fontId="21" fillId="0" borderId="1" xfId="12" applyFont="1" applyBorder="1" applyAlignment="1">
      <alignment horizontal="center" vertical="center"/>
    </xf>
    <xf numFmtId="49" fontId="22" fillId="0" borderId="1" xfId="12" applyNumberFormat="1" applyFont="1" applyBorder="1" applyAlignment="1">
      <alignment horizontal="center" vertical="center" shrinkToFit="1"/>
    </xf>
    <xf numFmtId="0" fontId="23" fillId="0" borderId="1" xfId="12" applyFont="1" applyBorder="1" applyAlignment="1">
      <alignment horizontal="center"/>
    </xf>
    <xf numFmtId="0" fontId="1" fillId="0" borderId="17" xfId="12" applyBorder="1" applyAlignment="1">
      <alignment horizontal="center"/>
    </xf>
    <xf numFmtId="0" fontId="1" fillId="0" borderId="15" xfId="12" applyBorder="1" applyAlignment="1">
      <alignment horizontal="center"/>
    </xf>
    <xf numFmtId="0" fontId="1" fillId="0" borderId="16" xfId="12" applyBorder="1" applyAlignment="1">
      <alignment horizontal="center"/>
    </xf>
    <xf numFmtId="0" fontId="1" fillId="0" borderId="21" xfId="12" applyBorder="1" applyAlignment="1">
      <alignment horizontal="center"/>
    </xf>
    <xf numFmtId="0" fontId="1" fillId="0" borderId="0" xfId="12" applyAlignment="1">
      <alignment horizontal="center"/>
    </xf>
    <xf numFmtId="0" fontId="1" fillId="0" borderId="20" xfId="12" applyBorder="1" applyAlignment="1">
      <alignment horizontal="center"/>
    </xf>
    <xf numFmtId="0" fontId="24" fillId="0" borderId="15" xfId="12" applyFont="1" applyBorder="1" applyAlignment="1">
      <alignment horizontal="center" vertical="center"/>
    </xf>
    <xf numFmtId="0" fontId="24" fillId="0" borderId="0" xfId="12" applyFont="1" applyAlignment="1">
      <alignment horizontal="center" vertical="center"/>
    </xf>
    <xf numFmtId="0" fontId="54" fillId="0" borderId="17" xfId="12" applyFont="1" applyBorder="1" applyAlignment="1">
      <alignment horizontal="center"/>
    </xf>
    <xf numFmtId="0" fontId="54" fillId="0" borderId="16" xfId="12" applyFont="1" applyBorder="1" applyAlignment="1">
      <alignment horizontal="center"/>
    </xf>
    <xf numFmtId="0" fontId="54" fillId="0" borderId="21" xfId="12" applyFont="1" applyBorder="1" applyAlignment="1">
      <alignment horizontal="center"/>
    </xf>
    <xf numFmtId="0" fontId="54" fillId="0" borderId="20" xfId="12" applyFont="1" applyBorder="1" applyAlignment="1">
      <alignment horizontal="center"/>
    </xf>
    <xf numFmtId="14" fontId="2" fillId="0" borderId="0" xfId="12" applyNumberFormat="1" applyFont="1" applyAlignment="1">
      <alignment horizontal="center" vertical="center"/>
    </xf>
    <xf numFmtId="0" fontId="55" fillId="0" borderId="0" xfId="12" applyFont="1" applyAlignment="1">
      <alignment horizontal="center" vertical="center"/>
    </xf>
    <xf numFmtId="0" fontId="56" fillId="0" borderId="0" xfId="12" applyFont="1" applyAlignment="1">
      <alignment horizontal="center" vertical="center"/>
    </xf>
    <xf numFmtId="0" fontId="43" fillId="0" borderId="0" xfId="12" applyFont="1" applyAlignment="1">
      <alignment horizontal="center" vertical="center"/>
    </xf>
    <xf numFmtId="49" fontId="57" fillId="0" borderId="21" xfId="12" applyNumberFormat="1" applyFont="1" applyBorder="1" applyAlignment="1">
      <alignment horizontal="center" vertical="center" shrinkToFit="1"/>
    </xf>
    <xf numFmtId="49" fontId="57" fillId="0" borderId="20" xfId="12" applyNumberFormat="1" applyFont="1" applyBorder="1" applyAlignment="1">
      <alignment horizontal="center" vertical="center" shrinkToFit="1"/>
    </xf>
    <xf numFmtId="0" fontId="29" fillId="0" borderId="0" xfId="12" applyFont="1" applyBorder="1" applyAlignment="1">
      <alignment horizontal="center" vertical="center"/>
    </xf>
    <xf numFmtId="0" fontId="29" fillId="0" borderId="22" xfId="12" applyFont="1" applyBorder="1" applyAlignment="1">
      <alignment horizontal="center" vertical="center"/>
    </xf>
    <xf numFmtId="0" fontId="29" fillId="0" borderId="23" xfId="12" applyFont="1" applyBorder="1" applyAlignment="1">
      <alignment horizontal="center" vertical="center"/>
    </xf>
    <xf numFmtId="0" fontId="29" fillId="0" borderId="24" xfId="12" applyFont="1" applyBorder="1" applyAlignment="1">
      <alignment horizontal="center" vertical="center"/>
    </xf>
    <xf numFmtId="0" fontId="9" fillId="20" borderId="17" xfId="12" applyFont="1" applyFill="1" applyBorder="1" applyAlignment="1">
      <alignment horizontal="center" vertical="center" wrapText="1"/>
    </xf>
    <xf numFmtId="0" fontId="9" fillId="20" borderId="15" xfId="12" applyFont="1" applyFill="1" applyBorder="1" applyAlignment="1">
      <alignment horizontal="center" vertical="center" wrapText="1"/>
    </xf>
    <xf numFmtId="0" fontId="9" fillId="20" borderId="16" xfId="12" applyFont="1" applyFill="1" applyBorder="1" applyAlignment="1">
      <alignment horizontal="center" vertical="center" wrapText="1"/>
    </xf>
    <xf numFmtId="0" fontId="9" fillId="20" borderId="22" xfId="12" applyFont="1" applyFill="1" applyBorder="1" applyAlignment="1">
      <alignment horizontal="center" vertical="center" wrapText="1"/>
    </xf>
    <xf numFmtId="0" fontId="9" fillId="20" borderId="23" xfId="12" applyFont="1" applyFill="1" applyBorder="1" applyAlignment="1">
      <alignment horizontal="center" vertical="center" wrapText="1"/>
    </xf>
    <xf numFmtId="0" fontId="9" fillId="20" borderId="24"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19" fillId="20" borderId="17" xfId="12" applyFont="1" applyFill="1" applyBorder="1" applyAlignment="1">
      <alignment horizontal="center" vertical="center" wrapText="1"/>
    </xf>
    <xf numFmtId="0" fontId="19" fillId="20" borderId="15" xfId="12" applyFont="1" applyFill="1" applyBorder="1" applyAlignment="1">
      <alignment horizontal="center" vertical="center" wrapText="1"/>
    </xf>
    <xf numFmtId="0" fontId="19" fillId="20" borderId="16" xfId="12" applyFont="1" applyFill="1" applyBorder="1" applyAlignment="1">
      <alignment horizontal="center" vertical="center" wrapText="1"/>
    </xf>
    <xf numFmtId="0" fontId="19" fillId="20" borderId="22" xfId="12" applyFont="1" applyFill="1" applyBorder="1" applyAlignment="1">
      <alignment horizontal="center" vertical="center" wrapText="1"/>
    </xf>
    <xf numFmtId="0" fontId="19" fillId="20" borderId="23" xfId="12" applyFont="1" applyFill="1" applyBorder="1" applyAlignment="1">
      <alignment horizontal="center" vertical="center" wrapText="1"/>
    </xf>
    <xf numFmtId="0" fontId="19" fillId="20" borderId="24" xfId="12" applyFont="1" applyFill="1" applyBorder="1" applyAlignment="1">
      <alignment horizontal="center" vertical="center" wrapText="1"/>
    </xf>
    <xf numFmtId="0" fontId="51" fillId="20" borderId="17" xfId="12" applyFont="1" applyFill="1" applyBorder="1" applyAlignment="1">
      <alignment horizontal="center" vertical="center" wrapText="1"/>
    </xf>
    <xf numFmtId="0" fontId="24" fillId="0" borderId="16" xfId="12" applyFont="1" applyBorder="1" applyAlignment="1">
      <alignment horizontal="center" vertical="center"/>
    </xf>
    <xf numFmtId="0" fontId="24" fillId="0" borderId="0" xfId="12" applyFont="1" applyBorder="1" applyAlignment="1">
      <alignment horizontal="center" vertical="center"/>
    </xf>
    <xf numFmtId="0" fontId="24" fillId="0" borderId="20" xfId="12" applyFont="1" applyBorder="1" applyAlignment="1">
      <alignment horizontal="center" vertical="center"/>
    </xf>
    <xf numFmtId="0" fontId="2" fillId="0" borderId="3" xfId="12" applyFont="1" applyBorder="1" applyAlignment="1">
      <alignment horizontal="center" vertical="center"/>
    </xf>
    <xf numFmtId="0" fontId="2" fillId="0" borderId="4" xfId="12" applyFont="1" applyBorder="1" applyAlignment="1">
      <alignment horizontal="center" vertical="center"/>
    </xf>
    <xf numFmtId="0" fontId="2" fillId="0" borderId="2" xfId="12" applyFont="1" applyBorder="1" applyAlignment="1">
      <alignment horizontal="center" vertical="center"/>
    </xf>
    <xf numFmtId="14" fontId="2" fillId="0" borderId="2" xfId="12" applyNumberFormat="1" applyFont="1" applyBorder="1" applyAlignment="1">
      <alignment horizontal="center" vertical="center"/>
    </xf>
    <xf numFmtId="0" fontId="35" fillId="0" borderId="6" xfId="12" applyFont="1" applyBorder="1" applyAlignment="1">
      <alignment horizontal="center" vertical="center"/>
    </xf>
    <xf numFmtId="0" fontId="35" fillId="0" borderId="7" xfId="12" applyFont="1" applyBorder="1" applyAlignment="1">
      <alignment horizontal="center" vertical="center"/>
    </xf>
    <xf numFmtId="0" fontId="35" fillId="0" borderId="9" xfId="12" applyFont="1" applyBorder="1" applyAlignment="1">
      <alignment horizontal="center" vertical="center"/>
    </xf>
    <xf numFmtId="0" fontId="35" fillId="0" borderId="10" xfId="12" applyFont="1" applyBorder="1" applyAlignment="1">
      <alignment horizontal="center" vertical="center"/>
    </xf>
    <xf numFmtId="49" fontId="22" fillId="0" borderId="26" xfId="12" applyNumberFormat="1" applyFont="1" applyBorder="1" applyAlignment="1">
      <alignment horizontal="center" vertical="center" shrinkToFit="1"/>
    </xf>
    <xf numFmtId="0" fontId="23" fillId="14" borderId="17" xfId="13" applyFont="1" applyFill="1" applyBorder="1" applyAlignment="1">
      <alignment horizontal="center" vertical="center" wrapText="1"/>
    </xf>
    <xf numFmtId="0" fontId="23" fillId="14" borderId="15" xfId="13" applyFont="1" applyFill="1" applyBorder="1" applyAlignment="1">
      <alignment horizontal="center" vertical="center" wrapText="1"/>
    </xf>
    <xf numFmtId="0" fontId="23" fillId="14" borderId="16" xfId="13" applyFont="1" applyFill="1" applyBorder="1" applyAlignment="1">
      <alignment horizontal="center" vertical="center" wrapText="1"/>
    </xf>
    <xf numFmtId="0" fontId="23" fillId="14" borderId="22" xfId="13" applyFont="1" applyFill="1" applyBorder="1" applyAlignment="1">
      <alignment horizontal="center" vertical="center" wrapText="1"/>
    </xf>
    <xf numFmtId="0" fontId="23" fillId="14" borderId="23" xfId="13" applyFont="1" applyFill="1" applyBorder="1" applyAlignment="1">
      <alignment horizontal="center" vertical="center" wrapText="1"/>
    </xf>
    <xf numFmtId="0" fontId="23" fillId="14" borderId="24" xfId="13" applyFont="1" applyFill="1" applyBorder="1" applyAlignment="1">
      <alignment horizontal="center" vertical="center" wrapText="1"/>
    </xf>
    <xf numFmtId="0" fontId="24" fillId="0" borderId="17" xfId="12" applyFont="1" applyBorder="1" applyAlignment="1">
      <alignment horizontal="center" vertical="center"/>
    </xf>
    <xf numFmtId="0" fontId="24" fillId="0" borderId="21" xfId="12" applyFont="1" applyBorder="1" applyAlignment="1">
      <alignment horizontal="center" vertical="center"/>
    </xf>
    <xf numFmtId="14" fontId="2" fillId="0" borderId="3" xfId="12" applyNumberFormat="1" applyFont="1" applyBorder="1" applyAlignment="1">
      <alignment horizontal="center" vertical="center"/>
    </xf>
    <xf numFmtId="14" fontId="2" fillId="0" borderId="4" xfId="12" applyNumberFormat="1" applyFont="1" applyBorder="1" applyAlignment="1">
      <alignment horizontal="center" vertical="center"/>
    </xf>
    <xf numFmtId="0" fontId="35" fillId="0" borderId="40" xfId="12" applyFont="1" applyBorder="1" applyAlignment="1">
      <alignment horizontal="center" vertical="center"/>
    </xf>
    <xf numFmtId="0" fontId="35" fillId="0" borderId="21" xfId="12" applyFont="1" applyBorder="1" applyAlignment="1">
      <alignment horizontal="center" vertical="center"/>
    </xf>
    <xf numFmtId="0" fontId="35" fillId="0" borderId="0" xfId="12" applyFont="1" applyAlignment="1">
      <alignment horizontal="center" vertical="center"/>
    </xf>
    <xf numFmtId="0" fontId="35" fillId="0" borderId="14" xfId="12" applyFont="1" applyBorder="1" applyAlignment="1">
      <alignment horizontal="center" vertical="center"/>
    </xf>
    <xf numFmtId="49" fontId="22" fillId="0" borderId="11" xfId="12" applyNumberFormat="1" applyFont="1" applyBorder="1" applyAlignment="1">
      <alignment horizontal="center" vertical="center" shrinkToFit="1"/>
    </xf>
    <xf numFmtId="49" fontId="22" fillId="0" borderId="37" xfId="12" applyNumberFormat="1" applyFont="1" applyBorder="1" applyAlignment="1">
      <alignment horizontal="center" vertical="center" shrinkToFit="1"/>
    </xf>
    <xf numFmtId="0" fontId="19" fillId="8" borderId="17" xfId="12" applyFont="1" applyFill="1" applyBorder="1" applyAlignment="1">
      <alignment horizontal="center" vertical="center" wrapText="1"/>
    </xf>
    <xf numFmtId="0" fontId="19" fillId="8" borderId="15" xfId="12" applyFont="1" applyFill="1" applyBorder="1" applyAlignment="1">
      <alignment horizontal="center" vertical="center" wrapText="1"/>
    </xf>
    <xf numFmtId="0" fontId="19" fillId="8" borderId="16" xfId="12" applyFont="1" applyFill="1" applyBorder="1" applyAlignment="1">
      <alignment horizontal="center" vertical="center" wrapText="1"/>
    </xf>
    <xf numFmtId="0" fontId="19" fillId="8" borderId="22" xfId="12" applyFont="1" applyFill="1" applyBorder="1" applyAlignment="1">
      <alignment horizontal="center" vertical="center" wrapText="1"/>
    </xf>
    <xf numFmtId="0" fontId="19" fillId="8" borderId="23" xfId="12" applyFont="1" applyFill="1" applyBorder="1" applyAlignment="1">
      <alignment horizontal="center" vertical="center" wrapText="1"/>
    </xf>
    <xf numFmtId="0" fontId="19" fillId="8" borderId="24" xfId="12" applyFont="1" applyFill="1" applyBorder="1" applyAlignment="1">
      <alignment horizontal="center" vertical="center" wrapText="1"/>
    </xf>
    <xf numFmtId="0" fontId="66" fillId="8" borderId="17" xfId="12" applyFont="1" applyFill="1" applyBorder="1" applyAlignment="1">
      <alignment horizontal="center" vertical="center" wrapText="1"/>
    </xf>
    <xf numFmtId="0" fontId="66" fillId="8" borderId="15" xfId="12" applyFont="1" applyFill="1" applyBorder="1" applyAlignment="1">
      <alignment horizontal="center" vertical="center" wrapText="1"/>
    </xf>
    <xf numFmtId="0" fontId="66" fillId="8" borderId="22" xfId="12" applyFont="1" applyFill="1" applyBorder="1" applyAlignment="1">
      <alignment horizontal="center" vertical="center" wrapText="1"/>
    </xf>
    <xf numFmtId="0" fontId="66" fillId="8" borderId="23" xfId="12" applyFont="1" applyFill="1" applyBorder="1" applyAlignment="1">
      <alignment horizontal="center" vertical="center" wrapText="1"/>
    </xf>
    <xf numFmtId="0" fontId="2" fillId="21" borderId="17" xfId="12" applyFont="1" applyFill="1" applyBorder="1" applyAlignment="1">
      <alignment horizontal="center" vertical="center" wrapText="1"/>
    </xf>
    <xf numFmtId="0" fontId="2" fillId="21" borderId="22" xfId="12" applyFont="1" applyFill="1" applyBorder="1" applyAlignment="1">
      <alignment horizontal="center" vertical="center" wrapText="1"/>
    </xf>
    <xf numFmtId="0" fontId="35" fillId="0" borderId="48" xfId="12" applyFont="1" applyBorder="1" applyAlignment="1">
      <alignment horizontal="center" vertical="center"/>
    </xf>
    <xf numFmtId="0" fontId="35" fillId="0" borderId="49" xfId="12" applyFont="1" applyBorder="1" applyAlignment="1">
      <alignment horizontal="center" vertical="center"/>
    </xf>
    <xf numFmtId="0" fontId="35" fillId="0" borderId="50" xfId="12" applyFont="1" applyBorder="1" applyAlignment="1">
      <alignment horizontal="center" vertical="center"/>
    </xf>
    <xf numFmtId="0" fontId="35" fillId="0" borderId="41" xfId="12" applyFont="1" applyBorder="1" applyAlignment="1">
      <alignment horizontal="center" vertical="center"/>
    </xf>
    <xf numFmtId="0" fontId="35" fillId="0" borderId="36" xfId="12" applyFont="1" applyBorder="1" applyAlignment="1">
      <alignment horizontal="center" vertical="center"/>
    </xf>
    <xf numFmtId="0" fontId="35" fillId="0" borderId="42" xfId="12" applyFont="1" applyBorder="1" applyAlignment="1">
      <alignment horizontal="center" vertical="center"/>
    </xf>
    <xf numFmtId="0" fontId="19" fillId="7" borderId="17" xfId="12" applyFont="1" applyFill="1" applyBorder="1" applyAlignment="1">
      <alignment horizontal="center" vertical="center" wrapText="1"/>
    </xf>
    <xf numFmtId="0" fontId="19" fillId="7" borderId="22" xfId="12" applyFont="1" applyFill="1" applyBorder="1" applyAlignment="1">
      <alignment horizontal="center" vertical="center" wrapText="1"/>
    </xf>
    <xf numFmtId="0" fontId="51" fillId="8" borderId="5" xfId="17" applyFont="1" applyFill="1" applyBorder="1" applyAlignment="1">
      <alignment horizontal="center" vertical="center" wrapText="1"/>
    </xf>
    <xf numFmtId="0" fontId="51" fillId="8" borderId="6" xfId="17" applyFont="1" applyFill="1" applyBorder="1" applyAlignment="1">
      <alignment horizontal="center" vertical="center" wrapText="1"/>
    </xf>
    <xf numFmtId="0" fontId="51" fillId="8" borderId="7" xfId="17" applyFont="1" applyFill="1" applyBorder="1" applyAlignment="1">
      <alignment horizontal="center" vertical="center" wrapText="1"/>
    </xf>
    <xf numFmtId="0" fontId="51" fillId="8" borderId="8" xfId="17" applyFont="1" applyFill="1" applyBorder="1" applyAlignment="1">
      <alignment horizontal="center" vertical="center" wrapText="1"/>
    </xf>
    <xf numFmtId="0" fontId="51" fillId="8" borderId="9" xfId="17" applyFont="1" applyFill="1" applyBorder="1" applyAlignment="1">
      <alignment horizontal="center" vertical="center" wrapText="1"/>
    </xf>
    <xf numFmtId="0" fontId="51" fillId="8" borderId="10" xfId="17" applyFont="1" applyFill="1" applyBorder="1" applyAlignment="1">
      <alignment horizontal="center" vertical="center" wrapText="1"/>
    </xf>
    <xf numFmtId="0" fontId="65" fillId="8" borderId="5" xfId="17" applyFont="1" applyFill="1" applyBorder="1" applyAlignment="1">
      <alignment horizontal="center" vertical="center" wrapText="1"/>
    </xf>
    <xf numFmtId="0" fontId="65" fillId="8" borderId="6" xfId="17" applyFont="1" applyFill="1" applyBorder="1" applyAlignment="1">
      <alignment horizontal="center" vertical="center" wrapText="1"/>
    </xf>
    <xf numFmtId="0" fontId="65" fillId="8" borderId="7" xfId="17" applyFont="1" applyFill="1" applyBorder="1" applyAlignment="1">
      <alignment horizontal="center" vertical="center" wrapText="1"/>
    </xf>
    <xf numFmtId="0" fontId="65" fillId="8" borderId="8" xfId="17" applyFont="1" applyFill="1" applyBorder="1" applyAlignment="1">
      <alignment horizontal="center" vertical="center" wrapText="1"/>
    </xf>
    <xf numFmtId="0" fontId="65" fillId="8" borderId="9" xfId="17" applyFont="1" applyFill="1" applyBorder="1" applyAlignment="1">
      <alignment horizontal="center" vertical="center" wrapText="1"/>
    </xf>
    <xf numFmtId="0" fontId="65" fillId="8" borderId="10" xfId="17" applyFont="1" applyFill="1" applyBorder="1" applyAlignment="1">
      <alignment horizontal="center" vertical="center" wrapText="1"/>
    </xf>
    <xf numFmtId="0" fontId="2" fillId="0" borderId="5" xfId="12" applyFont="1" applyBorder="1" applyAlignment="1">
      <alignment horizontal="center" vertical="center"/>
    </xf>
    <xf numFmtId="0" fontId="2" fillId="0" borderId="6" xfId="12" applyFont="1" applyBorder="1" applyAlignment="1">
      <alignment horizontal="center" vertical="center"/>
    </xf>
    <xf numFmtId="0" fontId="2" fillId="0" borderId="7" xfId="12" applyFont="1" applyBorder="1" applyAlignment="1">
      <alignment horizontal="center" vertical="center"/>
    </xf>
    <xf numFmtId="14" fontId="30" fillId="0" borderId="2" xfId="7" applyNumberFormat="1" applyFont="1" applyBorder="1" applyAlignment="1">
      <alignment horizontal="center" vertical="center"/>
    </xf>
    <xf numFmtId="14" fontId="30" fillId="0" borderId="3" xfId="7" applyNumberFormat="1" applyFont="1" applyBorder="1" applyAlignment="1">
      <alignment horizontal="center" vertical="center"/>
    </xf>
    <xf numFmtId="14" fontId="30" fillId="0" borderId="4" xfId="7" applyNumberFormat="1" applyFont="1" applyBorder="1" applyAlignment="1">
      <alignment horizontal="center" vertical="center"/>
    </xf>
    <xf numFmtId="0" fontId="35" fillId="0" borderId="17" xfId="12" applyFont="1" applyBorder="1" applyAlignment="1">
      <alignment horizontal="center" vertical="center"/>
    </xf>
    <xf numFmtId="0" fontId="35" fillId="0" borderId="15" xfId="12" applyFont="1" applyBorder="1" applyAlignment="1">
      <alignment horizontal="center" vertical="center"/>
    </xf>
    <xf numFmtId="0" fontId="35" fillId="0" borderId="16" xfId="12" applyFont="1" applyBorder="1" applyAlignment="1">
      <alignment horizontal="center" vertical="center"/>
    </xf>
    <xf numFmtId="0" fontId="35" fillId="0" borderId="22" xfId="12" applyFont="1" applyBorder="1" applyAlignment="1">
      <alignment horizontal="center" vertical="center"/>
    </xf>
    <xf numFmtId="0" fontId="35" fillId="0" borderId="23" xfId="12" applyFont="1" applyBorder="1" applyAlignment="1">
      <alignment horizontal="center" vertical="center"/>
    </xf>
    <xf numFmtId="0" fontId="35" fillId="0" borderId="20" xfId="12" applyFont="1" applyBorder="1" applyAlignment="1">
      <alignment horizontal="center" vertical="center"/>
    </xf>
    <xf numFmtId="0" fontId="9" fillId="14" borderId="17" xfId="7" applyFont="1" applyFill="1" applyBorder="1" applyAlignment="1">
      <alignment horizontal="center" vertical="center" wrapText="1"/>
    </xf>
    <xf numFmtId="0" fontId="9" fillId="14" borderId="15" xfId="7" applyFont="1" applyFill="1" applyBorder="1" applyAlignment="1">
      <alignment horizontal="center" vertical="center" wrapText="1"/>
    </xf>
    <xf numFmtId="0" fontId="9" fillId="14" borderId="16" xfId="7" applyFont="1" applyFill="1" applyBorder="1" applyAlignment="1">
      <alignment horizontal="center" vertical="center" wrapText="1"/>
    </xf>
    <xf numFmtId="0" fontId="9" fillId="14" borderId="22" xfId="7" applyFont="1" applyFill="1" applyBorder="1" applyAlignment="1">
      <alignment horizontal="center" vertical="center" wrapText="1"/>
    </xf>
    <xf numFmtId="0" fontId="9" fillId="14" borderId="23" xfId="7" applyFont="1" applyFill="1" applyBorder="1" applyAlignment="1">
      <alignment horizontal="center" vertical="center" wrapText="1"/>
    </xf>
    <xf numFmtId="0" fontId="9" fillId="14" borderId="24" xfId="7" applyFont="1" applyFill="1" applyBorder="1" applyAlignment="1">
      <alignment horizontal="center" vertical="center" wrapText="1"/>
    </xf>
    <xf numFmtId="0" fontId="9" fillId="14" borderId="21" xfId="7" applyFont="1" applyFill="1" applyBorder="1" applyAlignment="1">
      <alignment horizontal="center" vertical="center" wrapText="1"/>
    </xf>
    <xf numFmtId="0" fontId="9" fillId="14" borderId="0" xfId="7" applyFont="1" applyFill="1" applyAlignment="1">
      <alignment horizontal="center" vertical="center" wrapText="1"/>
    </xf>
    <xf numFmtId="0" fontId="9" fillId="14" borderId="14" xfId="7" applyFont="1" applyFill="1" applyBorder="1" applyAlignment="1">
      <alignment horizontal="center" vertical="center" wrapText="1"/>
    </xf>
    <xf numFmtId="0" fontId="9" fillId="14" borderId="10" xfId="7" applyFont="1" applyFill="1" applyBorder="1" applyAlignment="1">
      <alignment horizontal="center" vertical="center" wrapText="1"/>
    </xf>
    <xf numFmtId="0" fontId="9" fillId="14" borderId="12" xfId="7" applyFont="1" applyFill="1" applyBorder="1" applyAlignment="1">
      <alignment horizontal="center" vertical="center" wrapText="1"/>
    </xf>
    <xf numFmtId="0" fontId="9" fillId="14" borderId="1" xfId="7" applyFont="1" applyFill="1" applyBorder="1" applyAlignment="1">
      <alignment horizontal="center" vertical="center" wrapText="1"/>
    </xf>
    <xf numFmtId="0" fontId="9" fillId="14" borderId="4" xfId="7" applyFont="1" applyFill="1" applyBorder="1" applyAlignment="1">
      <alignment horizontal="center" vertical="center" wrapText="1"/>
    </xf>
    <xf numFmtId="0" fontId="1" fillId="0" borderId="22" xfId="12" applyBorder="1" applyAlignment="1">
      <alignment horizontal="center"/>
    </xf>
    <xf numFmtId="0" fontId="1" fillId="0" borderId="23" xfId="12" applyBorder="1" applyAlignment="1">
      <alignment horizontal="center"/>
    </xf>
    <xf numFmtId="0" fontId="1" fillId="0" borderId="24" xfId="12" applyBorder="1" applyAlignment="1">
      <alignment horizontal="center"/>
    </xf>
    <xf numFmtId="0" fontId="9" fillId="14" borderId="31" xfId="7" applyFont="1" applyFill="1" applyBorder="1" applyAlignment="1">
      <alignment horizontal="center" vertical="center" wrapText="1"/>
    </xf>
    <xf numFmtId="0" fontId="9" fillId="14" borderId="18" xfId="7" applyFont="1" applyFill="1" applyBorder="1" applyAlignment="1">
      <alignment horizontal="center" vertical="center" wrapText="1"/>
    </xf>
    <xf numFmtId="0" fontId="9" fillId="14" borderId="19" xfId="7" applyFont="1" applyFill="1" applyBorder="1" applyAlignment="1">
      <alignment horizontal="center" vertical="center" wrapText="1"/>
    </xf>
    <xf numFmtId="0" fontId="9" fillId="14" borderId="35" xfId="7" applyFont="1" applyFill="1" applyBorder="1" applyAlignment="1">
      <alignment horizontal="center" vertical="center" wrapText="1"/>
    </xf>
    <xf numFmtId="0" fontId="9" fillId="14" borderId="27" xfId="7" applyFont="1" applyFill="1" applyBorder="1" applyAlignment="1">
      <alignment horizontal="center" vertical="center" wrapText="1"/>
    </xf>
    <xf numFmtId="0" fontId="9" fillId="14" borderId="28" xfId="7"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0" fillId="20" borderId="15" xfId="12" applyFont="1" applyFill="1" applyBorder="1" applyAlignment="1">
      <alignment horizontal="center" vertical="center" wrapText="1"/>
    </xf>
    <xf numFmtId="0" fontId="0" fillId="20" borderId="16" xfId="12" applyFont="1" applyFill="1" applyBorder="1" applyAlignment="1">
      <alignment horizontal="center" vertical="center" wrapText="1"/>
    </xf>
    <xf numFmtId="0" fontId="0" fillId="20" borderId="22" xfId="12" applyFont="1" applyFill="1" applyBorder="1" applyAlignment="1">
      <alignment horizontal="center" vertical="center" wrapText="1"/>
    </xf>
    <xf numFmtId="0" fontId="0" fillId="20" borderId="23" xfId="12" applyFont="1" applyFill="1" applyBorder="1" applyAlignment="1">
      <alignment horizontal="center" vertical="center" wrapText="1"/>
    </xf>
    <xf numFmtId="0" fontId="0" fillId="20" borderId="24" xfId="12" applyFont="1" applyFill="1" applyBorder="1" applyAlignment="1">
      <alignment horizontal="center" vertical="center" wrapText="1"/>
    </xf>
    <xf numFmtId="0" fontId="1" fillId="20" borderId="15" xfId="12" applyFill="1" applyBorder="1" applyAlignment="1">
      <alignment horizontal="center" vertical="center" wrapText="1"/>
    </xf>
    <xf numFmtId="0" fontId="1" fillId="20" borderId="16" xfId="12" applyFill="1" applyBorder="1" applyAlignment="1">
      <alignment horizontal="center" vertical="center" wrapText="1"/>
    </xf>
    <xf numFmtId="0" fontId="1" fillId="20" borderId="22" xfId="12" applyFill="1" applyBorder="1" applyAlignment="1">
      <alignment horizontal="center" vertical="center" wrapText="1"/>
    </xf>
    <xf numFmtId="0" fontId="1" fillId="20" borderId="23" xfId="12" applyFill="1" applyBorder="1" applyAlignment="1">
      <alignment horizontal="center" vertical="center" wrapText="1"/>
    </xf>
    <xf numFmtId="0" fontId="1" fillId="20" borderId="24" xfId="12" applyFill="1" applyBorder="1" applyAlignment="1">
      <alignment horizontal="center" vertical="center" wrapText="1"/>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35" fillId="0" borderId="39" xfId="12" applyFont="1" applyBorder="1" applyAlignment="1">
      <alignment horizontal="center" vertical="center"/>
    </xf>
    <xf numFmtId="0" fontId="2" fillId="0" borderId="51" xfId="12" applyFont="1" applyBorder="1" applyAlignment="1">
      <alignment horizontal="center" vertical="center"/>
    </xf>
    <xf numFmtId="0" fontId="2" fillId="0" borderId="25" xfId="12" applyFont="1" applyBorder="1" applyAlignment="1">
      <alignment horizontal="center" vertical="center"/>
    </xf>
    <xf numFmtId="0" fontId="21" fillId="0" borderId="2" xfId="12" applyFont="1" applyBorder="1" applyAlignment="1">
      <alignment horizontal="center" vertical="center"/>
    </xf>
    <xf numFmtId="0" fontId="21" fillId="0" borderId="25" xfId="12" applyFont="1" applyBorder="1" applyAlignment="1">
      <alignment horizontal="center" vertical="center"/>
    </xf>
    <xf numFmtId="0" fontId="21" fillId="20" borderId="17" xfId="12" applyFont="1" applyFill="1" applyBorder="1" applyAlignment="1">
      <alignment horizontal="center" vertical="center" wrapText="1"/>
    </xf>
    <xf numFmtId="0" fontId="21" fillId="20" borderId="15" xfId="12" applyFont="1" applyFill="1" applyBorder="1" applyAlignment="1">
      <alignment horizontal="center" vertical="center" wrapText="1"/>
    </xf>
    <xf numFmtId="0" fontId="21" fillId="20" borderId="16" xfId="12" applyFont="1" applyFill="1" applyBorder="1" applyAlignment="1">
      <alignment horizontal="center" vertical="center" wrapText="1"/>
    </xf>
    <xf numFmtId="0" fontId="21" fillId="20" borderId="22" xfId="12" applyFont="1" applyFill="1" applyBorder="1" applyAlignment="1">
      <alignment horizontal="center" vertical="center" wrapText="1"/>
    </xf>
    <xf numFmtId="0" fontId="21" fillId="20" borderId="23" xfId="12" applyFont="1" applyFill="1" applyBorder="1" applyAlignment="1">
      <alignment horizontal="center" vertical="center" wrapText="1"/>
    </xf>
    <xf numFmtId="0" fontId="21" fillId="20" borderId="24" xfId="12" applyFont="1" applyFill="1" applyBorder="1" applyAlignment="1">
      <alignment horizontal="center" vertical="center" wrapText="1"/>
    </xf>
    <xf numFmtId="0" fontId="2" fillId="20" borderId="17" xfId="12" applyFont="1" applyFill="1" applyBorder="1" applyAlignment="1">
      <alignment horizontal="center" vertical="center" wrapText="1"/>
    </xf>
    <xf numFmtId="0" fontId="2" fillId="20" borderId="15" xfId="12" applyFont="1" applyFill="1" applyBorder="1" applyAlignment="1">
      <alignment horizontal="center" vertical="center" wrapText="1"/>
    </xf>
    <xf numFmtId="0" fontId="2" fillId="20" borderId="16" xfId="12" applyFont="1" applyFill="1" applyBorder="1" applyAlignment="1">
      <alignment horizontal="center" vertical="center" wrapText="1"/>
    </xf>
    <xf numFmtId="0" fontId="2" fillId="20" borderId="22" xfId="12" applyFont="1" applyFill="1" applyBorder="1" applyAlignment="1">
      <alignment horizontal="center" vertical="center" wrapText="1"/>
    </xf>
    <xf numFmtId="0" fontId="2" fillId="20" borderId="23" xfId="12" applyFont="1" applyFill="1" applyBorder="1" applyAlignment="1">
      <alignment horizontal="center" vertical="center" wrapText="1"/>
    </xf>
    <xf numFmtId="0" fontId="2" fillId="20" borderId="24" xfId="12" applyFont="1" applyFill="1" applyBorder="1" applyAlignment="1">
      <alignment horizontal="center" vertical="center" wrapText="1"/>
    </xf>
    <xf numFmtId="0" fontId="59" fillId="0" borderId="40" xfId="12" applyFont="1" applyBorder="1" applyAlignment="1">
      <alignment horizontal="center" vertical="center"/>
    </xf>
    <xf numFmtId="0" fontId="59" fillId="0" borderId="6" xfId="12" applyFont="1" applyBorder="1" applyAlignment="1">
      <alignment horizontal="center" vertical="center"/>
    </xf>
    <xf numFmtId="0" fontId="59" fillId="0" borderId="7" xfId="12" applyFont="1" applyBorder="1" applyAlignment="1">
      <alignment horizontal="center" vertical="center"/>
    </xf>
    <xf numFmtId="0" fontId="59" fillId="0" borderId="39" xfId="12" applyFont="1" applyBorder="1" applyAlignment="1">
      <alignment horizontal="center" vertical="center"/>
    </xf>
    <xf numFmtId="0" fontId="59" fillId="0" borderId="9" xfId="12" applyFont="1" applyBorder="1" applyAlignment="1">
      <alignment horizontal="center" vertical="center"/>
    </xf>
    <xf numFmtId="0" fontId="59" fillId="0" borderId="10" xfId="12" applyFont="1" applyBorder="1" applyAlignment="1">
      <alignment horizontal="center" vertical="center"/>
    </xf>
    <xf numFmtId="49" fontId="60" fillId="0" borderId="1" xfId="12" applyNumberFormat="1" applyFont="1" applyBorder="1" applyAlignment="1">
      <alignment horizontal="center" vertical="center" shrinkToFit="1"/>
    </xf>
    <xf numFmtId="49" fontId="60" fillId="0" borderId="26" xfId="12" applyNumberFormat="1" applyFont="1" applyBorder="1" applyAlignment="1">
      <alignment horizontal="center" vertical="center" shrinkToFit="1"/>
    </xf>
    <xf numFmtId="0" fontId="61" fillId="0" borderId="21" xfId="12" applyFont="1" applyBorder="1" applyAlignment="1">
      <alignment horizontal="center" vertical="center"/>
    </xf>
    <xf numFmtId="0" fontId="61" fillId="0" borderId="0" xfId="12" applyFont="1" applyAlignment="1">
      <alignment horizontal="center" vertical="center"/>
    </xf>
    <xf numFmtId="0" fontId="61" fillId="0" borderId="20" xfId="12" applyFont="1" applyBorder="1" applyAlignment="1">
      <alignment horizontal="center" vertical="center"/>
    </xf>
    <xf numFmtId="0" fontId="2" fillId="21" borderId="41" xfId="12" applyFont="1" applyFill="1" applyBorder="1" applyAlignment="1">
      <alignment horizontal="center" vertical="center" wrapText="1"/>
    </xf>
    <xf numFmtId="0" fontId="2" fillId="21" borderId="36" xfId="12" applyFont="1" applyFill="1" applyBorder="1" applyAlignment="1">
      <alignment horizontal="center" vertical="center" wrapText="1"/>
    </xf>
    <xf numFmtId="0" fontId="2" fillId="21" borderId="42" xfId="12" applyFont="1" applyFill="1" applyBorder="1" applyAlignment="1">
      <alignment horizontal="center" vertical="center" wrapText="1"/>
    </xf>
    <xf numFmtId="0" fontId="0" fillId="21" borderId="41" xfId="12" applyFont="1" applyFill="1" applyBorder="1" applyAlignment="1">
      <alignment horizontal="center" vertical="center" wrapText="1"/>
    </xf>
    <xf numFmtId="0" fontId="1" fillId="21" borderId="36" xfId="12" applyFill="1" applyBorder="1" applyAlignment="1">
      <alignment horizontal="center" vertical="center" wrapText="1"/>
    </xf>
    <xf numFmtId="0" fontId="1" fillId="21" borderId="42" xfId="12" applyFill="1" applyBorder="1" applyAlignment="1">
      <alignment horizontal="center" vertical="center" wrapText="1"/>
    </xf>
    <xf numFmtId="0" fontId="21" fillId="21" borderId="41" xfId="12" applyFont="1" applyFill="1" applyBorder="1" applyAlignment="1">
      <alignment horizontal="center" vertical="center" wrapText="1"/>
    </xf>
    <xf numFmtId="0" fontId="21" fillId="21" borderId="36" xfId="12" applyFont="1" applyFill="1" applyBorder="1" applyAlignment="1">
      <alignment horizontal="center" vertical="center" wrapText="1"/>
    </xf>
    <xf numFmtId="0" fontId="21" fillId="21" borderId="42" xfId="12" applyFont="1" applyFill="1" applyBorder="1" applyAlignment="1">
      <alignment horizontal="center" vertical="center" wrapText="1"/>
    </xf>
    <xf numFmtId="0" fontId="2" fillId="21" borderId="15" xfId="12" applyFont="1" applyFill="1" applyBorder="1" applyAlignment="1">
      <alignment horizontal="center" vertical="center" wrapText="1"/>
    </xf>
    <xf numFmtId="0" fontId="2" fillId="21" borderId="16" xfId="12" applyFont="1" applyFill="1" applyBorder="1" applyAlignment="1">
      <alignment horizontal="center" vertical="center" wrapText="1"/>
    </xf>
    <xf numFmtId="0" fontId="2" fillId="21" borderId="23" xfId="12" applyFont="1" applyFill="1" applyBorder="1" applyAlignment="1">
      <alignment horizontal="center" vertical="center" wrapText="1"/>
    </xf>
    <xf numFmtId="0" fontId="2" fillId="21" borderId="24" xfId="12" applyFont="1" applyFill="1" applyBorder="1" applyAlignment="1">
      <alignment horizontal="center" vertical="center" wrapText="1"/>
    </xf>
    <xf numFmtId="0" fontId="23" fillId="21" borderId="36" xfId="12" applyFont="1" applyFill="1" applyBorder="1" applyAlignment="1">
      <alignment horizontal="center" vertical="center" wrapText="1"/>
    </xf>
    <xf numFmtId="0" fontId="23" fillId="21" borderId="42" xfId="12" applyFont="1" applyFill="1" applyBorder="1" applyAlignment="1">
      <alignment horizontal="center" vertical="center" wrapText="1"/>
    </xf>
    <xf numFmtId="0" fontId="23" fillId="21" borderId="41" xfId="12" applyFont="1" applyFill="1" applyBorder="1" applyAlignment="1">
      <alignment horizontal="center" vertical="center" wrapText="1"/>
    </xf>
    <xf numFmtId="169" fontId="1" fillId="13" borderId="1" xfId="0" applyNumberFormat="1" applyFont="1" applyFill="1" applyBorder="1" applyAlignment="1">
      <alignment wrapText="1"/>
    </xf>
    <xf numFmtId="4" fontId="6" fillId="0" borderId="1" xfId="2" applyNumberFormat="1" applyFont="1" applyBorder="1" applyAlignment="1">
      <alignment wrapText="1"/>
    </xf>
    <xf numFmtId="0" fontId="0" fillId="0" borderId="1" xfId="0" applyBorder="1" applyAlignment="1">
      <alignment horizontal="center" wrapText="1"/>
    </xf>
    <xf numFmtId="4" fontId="6" fillId="0" borderId="1" xfId="2" applyNumberFormat="1" applyFont="1" applyBorder="1" applyAlignment="1">
      <alignment vertical="center" wrapText="1"/>
    </xf>
    <xf numFmtId="0" fontId="8" fillId="0" borderId="12" xfId="2" applyFont="1" applyBorder="1" applyAlignment="1">
      <alignment horizontal="left" vertical="center" wrapText="1"/>
    </xf>
    <xf numFmtId="0" fontId="8" fillId="0" borderId="11" xfId="2" applyFont="1" applyBorder="1" applyAlignment="1">
      <alignment horizontal="left" vertical="center" wrapText="1"/>
    </xf>
  </cellXfs>
  <cellStyles count="19">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2 4" xfId="18" xr:uid="{00000000-0005-0000-0000-00000C000000}"/>
    <cellStyle name="Normal 3" xfId="6" xr:uid="{00000000-0005-0000-0000-00000D000000}"/>
    <cellStyle name="Normal 3 2" xfId="17" xr:uid="{00000000-0005-0000-0000-00000E000000}"/>
    <cellStyle name="Normal 3 7" xfId="13" xr:uid="{00000000-0005-0000-0000-00000F000000}"/>
    <cellStyle name="Normal 3 9" xfId="7" xr:uid="{00000000-0005-0000-0000-000010000000}"/>
    <cellStyle name="Porcentaje" xfId="1" builtinId="5"/>
    <cellStyle name="Porcentaje 3" xfId="16" xr:uid="{00000000-0005-0000-0000-000012000000}"/>
  </cellStyles>
  <dxfs count="9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externalLink" Target="externalLinks/externalLink16.xml"/><Relationship Id="rId39" Type="http://schemas.openxmlformats.org/officeDocument/2006/relationships/externalLink" Target="externalLinks/externalLink29.xml"/><Relationship Id="rId3" Type="http://schemas.openxmlformats.org/officeDocument/2006/relationships/worksheet" Target="worksheets/sheet3.xml"/><Relationship Id="rId21" Type="http://schemas.openxmlformats.org/officeDocument/2006/relationships/externalLink" Target="externalLinks/externalLink11.xml"/><Relationship Id="rId34" Type="http://schemas.openxmlformats.org/officeDocument/2006/relationships/externalLink" Target="externalLinks/externalLink2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externalLink" Target="externalLinks/externalLink15.xml"/><Relationship Id="rId33" Type="http://schemas.openxmlformats.org/officeDocument/2006/relationships/externalLink" Target="externalLinks/externalLink23.xml"/><Relationship Id="rId38" Type="http://schemas.openxmlformats.org/officeDocument/2006/relationships/externalLink" Target="externalLinks/externalLink28.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29" Type="http://schemas.openxmlformats.org/officeDocument/2006/relationships/externalLink" Target="externalLinks/externalLink1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externalLink" Target="externalLinks/externalLink14.xml"/><Relationship Id="rId32" Type="http://schemas.openxmlformats.org/officeDocument/2006/relationships/externalLink" Target="externalLinks/externalLink22.xml"/><Relationship Id="rId37" Type="http://schemas.openxmlformats.org/officeDocument/2006/relationships/externalLink" Target="externalLinks/externalLink2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28" Type="http://schemas.openxmlformats.org/officeDocument/2006/relationships/externalLink" Target="externalLinks/externalLink18.xml"/><Relationship Id="rId36" Type="http://schemas.openxmlformats.org/officeDocument/2006/relationships/externalLink" Target="externalLinks/externalLink26.xml"/><Relationship Id="rId10" Type="http://schemas.openxmlformats.org/officeDocument/2006/relationships/worksheet" Target="worksheets/sheet10.xml"/><Relationship Id="rId19" Type="http://schemas.openxmlformats.org/officeDocument/2006/relationships/externalLink" Target="externalLinks/externalLink9.xml"/><Relationship Id="rId31" Type="http://schemas.openxmlformats.org/officeDocument/2006/relationships/externalLink" Target="externalLinks/externalLink2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externalLink" Target="externalLinks/externalLink17.xml"/><Relationship Id="rId30" Type="http://schemas.openxmlformats.org/officeDocument/2006/relationships/externalLink" Target="externalLinks/externalLink20.xml"/><Relationship Id="rId35" Type="http://schemas.openxmlformats.org/officeDocument/2006/relationships/externalLink" Target="externalLinks/externalLink25.xml"/><Relationship Id="rId43" Type="http://schemas.openxmlformats.org/officeDocument/2006/relationships/calcChain" Target="calcChain.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(Formato!$F$234:$G$234,Formato!$H$234:$I$234)</c:f>
              <c:strCache>
                <c:ptCount val="3"/>
                <c:pt idx="0">
                  <c:v>Programado</c:v>
                </c:pt>
                <c:pt idx="2">
                  <c:v>Ejecutado</c:v>
                </c:pt>
              </c:strCache>
            </c:strRef>
          </c:cat>
          <c:val>
            <c:numRef>
              <c:f>(Formato!$F$235:$G$235,Formato!$H$235:$I$235)</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732489152"/>
        <c:axId val="1732491328"/>
      </c:barChart>
      <c:catAx>
        <c:axId val="173248915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32491328"/>
        <c:crosses val="autoZero"/>
        <c:auto val="0"/>
        <c:lblAlgn val="ctr"/>
        <c:lblOffset val="100"/>
        <c:tickMarkSkip val="1"/>
        <c:noMultiLvlLbl val="0"/>
      </c:catAx>
      <c:valAx>
        <c:axId val="173249132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324891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(Formato!$E$149:$F$149,Formato!$G$149:$H$149)</c:f>
              <c:strCache>
                <c:ptCount val="3"/>
                <c:pt idx="0">
                  <c:v>Programado</c:v>
                </c:pt>
                <c:pt idx="2">
                  <c:v>Ejecutado</c:v>
                </c:pt>
              </c:strCache>
            </c:strRef>
          </c:cat>
          <c:val>
            <c:numRef>
              <c:f>(Formato!$E$150:$F$150,Formato!$G$150:$H$150)</c:f>
              <c:numCache>
                <c:formatCode>0.00%</c:formatCode>
                <c:ptCount val="4"/>
                <c:pt idx="0">
                  <c:v>0.73509999999999998</c:v>
                </c:pt>
                <c:pt idx="2">
                  <c:v>0.86519999999999997</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732488064"/>
        <c:axId val="1732490240"/>
      </c:barChart>
      <c:catAx>
        <c:axId val="17324880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32490240"/>
        <c:crosses val="autoZero"/>
        <c:auto val="0"/>
        <c:lblAlgn val="ctr"/>
        <c:lblOffset val="100"/>
        <c:tickMarkSkip val="1"/>
        <c:noMultiLvlLbl val="0"/>
      </c:catAx>
      <c:valAx>
        <c:axId val="173249024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324880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(Formato!$F$192:$G$192,Formato!$H$192:$I$192)</c:f>
              <c:strCache>
                <c:ptCount val="3"/>
                <c:pt idx="0">
                  <c:v>Programado</c:v>
                </c:pt>
                <c:pt idx="2">
                  <c:v>Ejecutado</c:v>
                </c:pt>
              </c:strCache>
            </c:strRef>
          </c:cat>
          <c:val>
            <c:numRef>
              <c:f>(Formato!$F$193:$G$193,Formato!$H$193:$I$193)</c:f>
              <c:numCache>
                <c:formatCode>0.00%</c:formatCode>
                <c:ptCount val="4"/>
                <c:pt idx="0">
                  <c:v>0.57140000000000002</c:v>
                </c:pt>
                <c:pt idx="2">
                  <c:v>0.72</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732494048"/>
        <c:axId val="1732489696"/>
      </c:barChart>
      <c:catAx>
        <c:axId val="173249404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32489696"/>
        <c:crosses val="autoZero"/>
        <c:auto val="0"/>
        <c:lblAlgn val="ctr"/>
        <c:lblOffset val="100"/>
        <c:tickMarkSkip val="1"/>
        <c:noMultiLvlLbl val="0"/>
      </c:catAx>
      <c:valAx>
        <c:axId val="17324896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3249404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(Formato!$E$249:$F$249,Formato!$G$249:$H$249)</c:f>
              <c:strCache>
                <c:ptCount val="3"/>
                <c:pt idx="0">
                  <c:v>Programado</c:v>
                </c:pt>
                <c:pt idx="2">
                  <c:v>Ejecutado</c:v>
                </c:pt>
              </c:strCache>
            </c:strRef>
          </c:cat>
          <c:val>
            <c:numRef>
              <c:f>(Formato!$E$250:$F$250,Formato!$G$250:$H$250)</c:f>
              <c:numCache>
                <c:formatCode>0.00%</c:formatCode>
                <c:ptCount val="4"/>
                <c:pt idx="0">
                  <c:v>0.79879999999999995</c:v>
                </c:pt>
                <c:pt idx="2">
                  <c:v>0.86450000000000005</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732490784"/>
        <c:axId val="1980404144"/>
      </c:barChart>
      <c:catAx>
        <c:axId val="173249078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80404144"/>
        <c:crosses val="autoZero"/>
        <c:auto val="0"/>
        <c:lblAlgn val="ctr"/>
        <c:lblOffset val="100"/>
        <c:tickMarkSkip val="1"/>
        <c:noMultiLvlLbl val="0"/>
      </c:catAx>
      <c:valAx>
        <c:axId val="198040414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324907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(Formato!$F$269:$G$269,Formato!$H$269:$I$269)</c:f>
              <c:strCache>
                <c:ptCount val="3"/>
                <c:pt idx="0">
                  <c:v>Programado</c:v>
                </c:pt>
                <c:pt idx="2">
                  <c:v>Ejecutado</c:v>
                </c:pt>
              </c:strCache>
            </c:strRef>
          </c:cat>
          <c:val>
            <c:numRef>
              <c:f>(Formato!$F$270:$G$270,Formato!$H$284:$I$284)</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980405776"/>
        <c:axId val="1980403600"/>
      </c:barChart>
      <c:catAx>
        <c:axId val="198040577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80403600"/>
        <c:crosses val="autoZero"/>
        <c:auto val="0"/>
        <c:lblAlgn val="ctr"/>
        <c:lblOffset val="100"/>
        <c:tickMarkSkip val="1"/>
        <c:noMultiLvlLbl val="0"/>
      </c:catAx>
      <c:valAx>
        <c:axId val="198040360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8040577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Formato!$B$137:$D$142</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Formato!$H$137:$H$142</c:f>
              <c:numCache>
                <c:formatCode>0.00%</c:formatCode>
                <c:ptCount val="6"/>
                <c:pt idx="0">
                  <c:v>0.86519999999999997</c:v>
                </c:pt>
                <c:pt idx="1">
                  <c:v>0.72</c:v>
                </c:pt>
                <c:pt idx="2" formatCode="0%">
                  <c:v>1</c:v>
                </c:pt>
                <c:pt idx="3">
                  <c:v>0.86450000000000005</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980409040"/>
        <c:axId val="1980405232"/>
      </c:barChart>
      <c:catAx>
        <c:axId val="198040904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80405232"/>
        <c:crosses val="autoZero"/>
        <c:auto val="1"/>
        <c:lblAlgn val="ctr"/>
        <c:lblOffset val="100"/>
        <c:noMultiLvlLbl val="0"/>
      </c:catAx>
      <c:valAx>
        <c:axId val="1980405232"/>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8040904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3" Type="http://schemas.openxmlformats.org/officeDocument/2006/relationships/image" Target="../media/image7.jp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g"/><Relationship Id="rId5" Type="http://schemas.openxmlformats.org/officeDocument/2006/relationships/image" Target="../media/image9.jpg"/><Relationship Id="rId4" Type="http://schemas.openxmlformats.org/officeDocument/2006/relationships/image" Target="../media/image8.jpg"/></Relationships>
</file>

<file path=xl/drawings/_rels/drawing4.xml.rels><?xml version="1.0" encoding="UTF-8" standalone="yes"?>
<Relationships xmlns="http://schemas.openxmlformats.org/package/2006/relationships"><Relationship Id="rId3" Type="http://schemas.openxmlformats.org/officeDocument/2006/relationships/image" Target="../media/image13.jpeg"/><Relationship Id="rId2" Type="http://schemas.openxmlformats.org/officeDocument/2006/relationships/image" Target="../media/image12.png"/><Relationship Id="rId1" Type="http://schemas.openxmlformats.org/officeDocument/2006/relationships/image" Target="../media/image11.jpeg"/><Relationship Id="rId6" Type="http://schemas.openxmlformats.org/officeDocument/2006/relationships/image" Target="../media/image16.jpeg"/><Relationship Id="rId5" Type="http://schemas.openxmlformats.org/officeDocument/2006/relationships/image" Target="../media/image15.jpeg"/><Relationship Id="rId4" Type="http://schemas.openxmlformats.org/officeDocument/2006/relationships/image" Target="../media/image14.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2.jpeg"/><Relationship Id="rId13" Type="http://schemas.openxmlformats.org/officeDocument/2006/relationships/image" Target="../media/image27.jpeg"/><Relationship Id="rId3" Type="http://schemas.openxmlformats.org/officeDocument/2006/relationships/image" Target="../media/image17.jpeg"/><Relationship Id="rId7" Type="http://schemas.openxmlformats.org/officeDocument/2006/relationships/image" Target="../media/image21.jpeg"/><Relationship Id="rId12" Type="http://schemas.openxmlformats.org/officeDocument/2006/relationships/image" Target="../media/image26.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20.jpeg"/><Relationship Id="rId11" Type="http://schemas.openxmlformats.org/officeDocument/2006/relationships/image" Target="../media/image25.jpeg"/><Relationship Id="rId5" Type="http://schemas.openxmlformats.org/officeDocument/2006/relationships/image" Target="../media/image19.jpg"/><Relationship Id="rId10" Type="http://schemas.openxmlformats.org/officeDocument/2006/relationships/image" Target="../media/image24.jpeg"/><Relationship Id="rId4" Type="http://schemas.openxmlformats.org/officeDocument/2006/relationships/image" Target="../media/image18.jpeg"/><Relationship Id="rId9" Type="http://schemas.openxmlformats.org/officeDocument/2006/relationships/image" Target="../media/image23.jpeg"/><Relationship Id="rId14" Type="http://schemas.openxmlformats.org/officeDocument/2006/relationships/image" Target="../media/image28.jpeg"/></Relationships>
</file>

<file path=xl/drawings/_rels/drawing6.xml.rels><?xml version="1.0" encoding="UTF-8" standalone="yes"?>
<Relationships xmlns="http://schemas.openxmlformats.org/package/2006/relationships"><Relationship Id="rId8" Type="http://schemas.openxmlformats.org/officeDocument/2006/relationships/image" Target="../media/image34.jpeg"/><Relationship Id="rId13" Type="http://schemas.openxmlformats.org/officeDocument/2006/relationships/image" Target="../media/image39.jpeg"/><Relationship Id="rId18" Type="http://schemas.openxmlformats.org/officeDocument/2006/relationships/image" Target="../media/image44.jpeg"/><Relationship Id="rId26" Type="http://schemas.openxmlformats.org/officeDocument/2006/relationships/image" Target="../media/image52.jpeg"/><Relationship Id="rId3" Type="http://schemas.openxmlformats.org/officeDocument/2006/relationships/image" Target="../media/image29.jpeg"/><Relationship Id="rId21" Type="http://schemas.openxmlformats.org/officeDocument/2006/relationships/image" Target="../media/image47.jpeg"/><Relationship Id="rId7" Type="http://schemas.openxmlformats.org/officeDocument/2006/relationships/image" Target="../media/image33.jpeg"/><Relationship Id="rId12" Type="http://schemas.openxmlformats.org/officeDocument/2006/relationships/image" Target="../media/image38.jpeg"/><Relationship Id="rId17" Type="http://schemas.openxmlformats.org/officeDocument/2006/relationships/image" Target="../media/image43.jpeg"/><Relationship Id="rId25" Type="http://schemas.openxmlformats.org/officeDocument/2006/relationships/image" Target="../media/image51.jpeg"/><Relationship Id="rId2" Type="http://schemas.openxmlformats.org/officeDocument/2006/relationships/image" Target="../media/image4.png"/><Relationship Id="rId16" Type="http://schemas.openxmlformats.org/officeDocument/2006/relationships/image" Target="../media/image42.jpeg"/><Relationship Id="rId20" Type="http://schemas.openxmlformats.org/officeDocument/2006/relationships/image" Target="../media/image46.jpeg"/><Relationship Id="rId29" Type="http://schemas.openxmlformats.org/officeDocument/2006/relationships/image" Target="../media/image55.jpeg"/><Relationship Id="rId1" Type="http://schemas.openxmlformats.org/officeDocument/2006/relationships/image" Target="../media/image6.jpeg"/><Relationship Id="rId6" Type="http://schemas.openxmlformats.org/officeDocument/2006/relationships/image" Target="../media/image32.jpeg"/><Relationship Id="rId11" Type="http://schemas.openxmlformats.org/officeDocument/2006/relationships/image" Target="../media/image37.jpeg"/><Relationship Id="rId24" Type="http://schemas.openxmlformats.org/officeDocument/2006/relationships/image" Target="../media/image50.jpeg"/><Relationship Id="rId32" Type="http://schemas.openxmlformats.org/officeDocument/2006/relationships/image" Target="../media/image58.jpeg"/><Relationship Id="rId5" Type="http://schemas.openxmlformats.org/officeDocument/2006/relationships/image" Target="../media/image31.jpeg"/><Relationship Id="rId15" Type="http://schemas.openxmlformats.org/officeDocument/2006/relationships/image" Target="../media/image41.jpeg"/><Relationship Id="rId23" Type="http://schemas.openxmlformats.org/officeDocument/2006/relationships/image" Target="../media/image49.jpeg"/><Relationship Id="rId28" Type="http://schemas.openxmlformats.org/officeDocument/2006/relationships/image" Target="../media/image54.jpeg"/><Relationship Id="rId10" Type="http://schemas.openxmlformats.org/officeDocument/2006/relationships/image" Target="../media/image36.jpeg"/><Relationship Id="rId19" Type="http://schemas.openxmlformats.org/officeDocument/2006/relationships/image" Target="../media/image45.jpeg"/><Relationship Id="rId31" Type="http://schemas.openxmlformats.org/officeDocument/2006/relationships/image" Target="../media/image57.jpeg"/><Relationship Id="rId4" Type="http://schemas.openxmlformats.org/officeDocument/2006/relationships/image" Target="../media/image30.jpeg"/><Relationship Id="rId9" Type="http://schemas.openxmlformats.org/officeDocument/2006/relationships/image" Target="../media/image35.jpeg"/><Relationship Id="rId14" Type="http://schemas.openxmlformats.org/officeDocument/2006/relationships/image" Target="../media/image40.jpeg"/><Relationship Id="rId22" Type="http://schemas.openxmlformats.org/officeDocument/2006/relationships/image" Target="../media/image48.jpeg"/><Relationship Id="rId27" Type="http://schemas.openxmlformats.org/officeDocument/2006/relationships/image" Target="../media/image53.jpeg"/><Relationship Id="rId30" Type="http://schemas.openxmlformats.org/officeDocument/2006/relationships/image" Target="../media/image56.jpeg"/></Relationships>
</file>

<file path=xl/drawings/_rels/drawing7.xml.rels><?xml version="1.0" encoding="UTF-8" standalone="yes"?>
<Relationships xmlns="http://schemas.openxmlformats.org/package/2006/relationships"><Relationship Id="rId8" Type="http://schemas.openxmlformats.org/officeDocument/2006/relationships/image" Target="../media/image64.jpeg"/><Relationship Id="rId13" Type="http://schemas.openxmlformats.org/officeDocument/2006/relationships/image" Target="../media/image69.jpeg"/><Relationship Id="rId18" Type="http://schemas.openxmlformats.org/officeDocument/2006/relationships/image" Target="../media/image74.jpeg"/><Relationship Id="rId26" Type="http://schemas.openxmlformats.org/officeDocument/2006/relationships/image" Target="../media/image82.jpeg"/><Relationship Id="rId39" Type="http://schemas.openxmlformats.org/officeDocument/2006/relationships/image" Target="../media/image95.jpeg"/><Relationship Id="rId3" Type="http://schemas.openxmlformats.org/officeDocument/2006/relationships/image" Target="../media/image59.jpeg"/><Relationship Id="rId21" Type="http://schemas.openxmlformats.org/officeDocument/2006/relationships/image" Target="../media/image77.jpeg"/><Relationship Id="rId34" Type="http://schemas.openxmlformats.org/officeDocument/2006/relationships/image" Target="../media/image90.jpeg"/><Relationship Id="rId42" Type="http://schemas.openxmlformats.org/officeDocument/2006/relationships/image" Target="../media/image98.jpeg"/><Relationship Id="rId7" Type="http://schemas.openxmlformats.org/officeDocument/2006/relationships/image" Target="../media/image63.jpeg"/><Relationship Id="rId12" Type="http://schemas.openxmlformats.org/officeDocument/2006/relationships/image" Target="../media/image68.jpeg"/><Relationship Id="rId17" Type="http://schemas.openxmlformats.org/officeDocument/2006/relationships/image" Target="../media/image73.jpeg"/><Relationship Id="rId25" Type="http://schemas.openxmlformats.org/officeDocument/2006/relationships/image" Target="../media/image81.jpeg"/><Relationship Id="rId33" Type="http://schemas.openxmlformats.org/officeDocument/2006/relationships/image" Target="../media/image89.jpeg"/><Relationship Id="rId38" Type="http://schemas.openxmlformats.org/officeDocument/2006/relationships/image" Target="../media/image94.jpeg"/><Relationship Id="rId46" Type="http://schemas.openxmlformats.org/officeDocument/2006/relationships/image" Target="../media/image102.jpeg"/><Relationship Id="rId2" Type="http://schemas.openxmlformats.org/officeDocument/2006/relationships/image" Target="../media/image4.png"/><Relationship Id="rId16" Type="http://schemas.openxmlformats.org/officeDocument/2006/relationships/image" Target="../media/image72.jpeg"/><Relationship Id="rId20" Type="http://schemas.openxmlformats.org/officeDocument/2006/relationships/image" Target="../media/image76.jpeg"/><Relationship Id="rId29" Type="http://schemas.openxmlformats.org/officeDocument/2006/relationships/image" Target="../media/image85.jpeg"/><Relationship Id="rId41" Type="http://schemas.openxmlformats.org/officeDocument/2006/relationships/image" Target="../media/image97.jpeg"/><Relationship Id="rId1" Type="http://schemas.openxmlformats.org/officeDocument/2006/relationships/image" Target="../media/image6.jpeg"/><Relationship Id="rId6" Type="http://schemas.openxmlformats.org/officeDocument/2006/relationships/image" Target="../media/image62.jpeg"/><Relationship Id="rId11" Type="http://schemas.openxmlformats.org/officeDocument/2006/relationships/image" Target="../media/image67.jpeg"/><Relationship Id="rId24" Type="http://schemas.openxmlformats.org/officeDocument/2006/relationships/image" Target="../media/image80.jpeg"/><Relationship Id="rId32" Type="http://schemas.openxmlformats.org/officeDocument/2006/relationships/image" Target="../media/image88.jpeg"/><Relationship Id="rId37" Type="http://schemas.openxmlformats.org/officeDocument/2006/relationships/image" Target="../media/image93.jpeg"/><Relationship Id="rId40" Type="http://schemas.openxmlformats.org/officeDocument/2006/relationships/image" Target="../media/image96.jpeg"/><Relationship Id="rId45" Type="http://schemas.openxmlformats.org/officeDocument/2006/relationships/image" Target="../media/image101.jpeg"/><Relationship Id="rId5" Type="http://schemas.openxmlformats.org/officeDocument/2006/relationships/image" Target="../media/image61.jpeg"/><Relationship Id="rId15" Type="http://schemas.openxmlformats.org/officeDocument/2006/relationships/image" Target="../media/image71.jpeg"/><Relationship Id="rId23" Type="http://schemas.openxmlformats.org/officeDocument/2006/relationships/image" Target="../media/image79.jpeg"/><Relationship Id="rId28" Type="http://schemas.openxmlformats.org/officeDocument/2006/relationships/image" Target="../media/image84.jpeg"/><Relationship Id="rId36" Type="http://schemas.openxmlformats.org/officeDocument/2006/relationships/image" Target="../media/image92.jpeg"/><Relationship Id="rId10" Type="http://schemas.openxmlformats.org/officeDocument/2006/relationships/image" Target="../media/image66.jpeg"/><Relationship Id="rId19" Type="http://schemas.openxmlformats.org/officeDocument/2006/relationships/image" Target="../media/image75.jpeg"/><Relationship Id="rId31" Type="http://schemas.openxmlformats.org/officeDocument/2006/relationships/image" Target="../media/image87.jpeg"/><Relationship Id="rId44" Type="http://schemas.openxmlformats.org/officeDocument/2006/relationships/image" Target="../media/image100.jpeg"/><Relationship Id="rId4" Type="http://schemas.openxmlformats.org/officeDocument/2006/relationships/image" Target="../media/image60.jpeg"/><Relationship Id="rId9" Type="http://schemas.openxmlformats.org/officeDocument/2006/relationships/image" Target="../media/image65.jpeg"/><Relationship Id="rId14" Type="http://schemas.openxmlformats.org/officeDocument/2006/relationships/image" Target="../media/image70.jpeg"/><Relationship Id="rId22" Type="http://schemas.openxmlformats.org/officeDocument/2006/relationships/image" Target="../media/image78.jpeg"/><Relationship Id="rId27" Type="http://schemas.openxmlformats.org/officeDocument/2006/relationships/image" Target="../media/image83.jpeg"/><Relationship Id="rId30" Type="http://schemas.openxmlformats.org/officeDocument/2006/relationships/image" Target="../media/image86.jpeg"/><Relationship Id="rId35" Type="http://schemas.openxmlformats.org/officeDocument/2006/relationships/image" Target="../media/image91.jpeg"/><Relationship Id="rId43" Type="http://schemas.openxmlformats.org/officeDocument/2006/relationships/image" Target="../media/image99.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09.jpeg"/><Relationship Id="rId13" Type="http://schemas.openxmlformats.org/officeDocument/2006/relationships/image" Target="../media/image114.jpeg"/><Relationship Id="rId3" Type="http://schemas.openxmlformats.org/officeDocument/2006/relationships/image" Target="../media/image104.jpeg"/><Relationship Id="rId7" Type="http://schemas.openxmlformats.org/officeDocument/2006/relationships/image" Target="../media/image108.jpeg"/><Relationship Id="rId12" Type="http://schemas.openxmlformats.org/officeDocument/2006/relationships/image" Target="../media/image113.jpeg"/><Relationship Id="rId2" Type="http://schemas.openxmlformats.org/officeDocument/2006/relationships/image" Target="../media/image103.png"/><Relationship Id="rId1" Type="http://schemas.openxmlformats.org/officeDocument/2006/relationships/image" Target="../media/image6.jpeg"/><Relationship Id="rId6" Type="http://schemas.openxmlformats.org/officeDocument/2006/relationships/image" Target="../media/image107.jpeg"/><Relationship Id="rId11" Type="http://schemas.openxmlformats.org/officeDocument/2006/relationships/image" Target="../media/image112.jpeg"/><Relationship Id="rId5" Type="http://schemas.openxmlformats.org/officeDocument/2006/relationships/image" Target="../media/image106.jpeg"/><Relationship Id="rId10" Type="http://schemas.openxmlformats.org/officeDocument/2006/relationships/image" Target="../media/image111.jpeg"/><Relationship Id="rId4" Type="http://schemas.openxmlformats.org/officeDocument/2006/relationships/image" Target="../media/image105.jpg"/><Relationship Id="rId9" Type="http://schemas.openxmlformats.org/officeDocument/2006/relationships/image" Target="../media/image110.jpeg"/><Relationship Id="rId14" Type="http://schemas.openxmlformats.org/officeDocument/2006/relationships/image" Target="../media/image115.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22.jpeg"/><Relationship Id="rId13" Type="http://schemas.openxmlformats.org/officeDocument/2006/relationships/image" Target="../media/image127.jpeg"/><Relationship Id="rId18" Type="http://schemas.openxmlformats.org/officeDocument/2006/relationships/image" Target="../media/image132.jpeg"/><Relationship Id="rId3" Type="http://schemas.openxmlformats.org/officeDocument/2006/relationships/image" Target="../media/image117.jpeg"/><Relationship Id="rId21" Type="http://schemas.openxmlformats.org/officeDocument/2006/relationships/image" Target="../media/image135.jpeg"/><Relationship Id="rId7" Type="http://schemas.openxmlformats.org/officeDocument/2006/relationships/image" Target="../media/image121.jpeg"/><Relationship Id="rId12" Type="http://schemas.openxmlformats.org/officeDocument/2006/relationships/image" Target="../media/image126.jpeg"/><Relationship Id="rId17" Type="http://schemas.openxmlformats.org/officeDocument/2006/relationships/image" Target="../media/image131.jpeg"/><Relationship Id="rId2" Type="http://schemas.openxmlformats.org/officeDocument/2006/relationships/image" Target="../media/image103.png"/><Relationship Id="rId16" Type="http://schemas.openxmlformats.org/officeDocument/2006/relationships/image" Target="../media/image130.jpeg"/><Relationship Id="rId20" Type="http://schemas.openxmlformats.org/officeDocument/2006/relationships/image" Target="../media/image134.jpeg"/><Relationship Id="rId1" Type="http://schemas.openxmlformats.org/officeDocument/2006/relationships/image" Target="../media/image116.jpeg"/><Relationship Id="rId6" Type="http://schemas.openxmlformats.org/officeDocument/2006/relationships/image" Target="../media/image120.jpeg"/><Relationship Id="rId11" Type="http://schemas.openxmlformats.org/officeDocument/2006/relationships/image" Target="../media/image125.jpeg"/><Relationship Id="rId5" Type="http://schemas.openxmlformats.org/officeDocument/2006/relationships/image" Target="../media/image119.jpeg"/><Relationship Id="rId15" Type="http://schemas.openxmlformats.org/officeDocument/2006/relationships/image" Target="../media/image129.jpeg"/><Relationship Id="rId10" Type="http://schemas.openxmlformats.org/officeDocument/2006/relationships/image" Target="../media/image124.jpeg"/><Relationship Id="rId19" Type="http://schemas.openxmlformats.org/officeDocument/2006/relationships/image" Target="../media/image133.jpeg"/><Relationship Id="rId4" Type="http://schemas.openxmlformats.org/officeDocument/2006/relationships/image" Target="../media/image118.jpeg"/><Relationship Id="rId9" Type="http://schemas.openxmlformats.org/officeDocument/2006/relationships/image" Target="../media/image123.jpeg"/><Relationship Id="rId14" Type="http://schemas.openxmlformats.org/officeDocument/2006/relationships/image" Target="../media/image128.jpeg"/><Relationship Id="rId22" Type="http://schemas.openxmlformats.org/officeDocument/2006/relationships/image" Target="../media/image136.jpeg"/></Relationships>
</file>

<file path=xl/drawings/drawing1.xml><?xml version="1.0" encoding="utf-8"?>
<xdr:wsDr xmlns:xdr="http://schemas.openxmlformats.org/drawingml/2006/spreadsheetDrawing" xmlns:a="http://schemas.openxmlformats.org/drawingml/2006/main">
  <xdr:twoCellAnchor>
    <xdr:from>
      <xdr:col>12</xdr:col>
      <xdr:colOff>11905</xdr:colOff>
      <xdr:row>232</xdr:row>
      <xdr:rowOff>0</xdr:rowOff>
    </xdr:from>
    <xdr:to>
      <xdr:col>19</xdr:col>
      <xdr:colOff>1142999</xdr:colOff>
      <xdr:row>240</xdr:row>
      <xdr:rowOff>428625</xdr:rowOff>
    </xdr:to>
    <xdr:graphicFrame macro="">
      <xdr:nvGraphicFramePr>
        <xdr:cNvPr id="3" name="Gráfico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147</xdr:row>
      <xdr:rowOff>44223</xdr:rowOff>
    </xdr:from>
    <xdr:to>
      <xdr:col>19</xdr:col>
      <xdr:colOff>1143000</xdr:colOff>
      <xdr:row>154</xdr:row>
      <xdr:rowOff>231320</xdr:rowOff>
    </xdr:to>
    <xdr:graphicFrame macro="">
      <xdr:nvGraphicFramePr>
        <xdr:cNvPr id="4" name="Gráfico 5">
          <a:extLst>
            <a:ext uri="{FF2B5EF4-FFF2-40B4-BE49-F238E27FC236}">
              <a16:creationId xmlns:a16="http://schemas.microsoft.com/office/drawing/2014/main" id="{00000000-0008-0000-0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191</xdr:row>
      <xdr:rowOff>83127</xdr:rowOff>
    </xdr:from>
    <xdr:to>
      <xdr:col>19</xdr:col>
      <xdr:colOff>1166812</xdr:colOff>
      <xdr:row>197</xdr:row>
      <xdr:rowOff>193965</xdr:rowOff>
    </xdr:to>
    <xdr:graphicFrame macro="">
      <xdr:nvGraphicFramePr>
        <xdr:cNvPr id="5" name="Gráfico 6">
          <a:extLst>
            <a:ext uri="{FF2B5EF4-FFF2-40B4-BE49-F238E27FC236}">
              <a16:creationId xmlns:a16="http://schemas.microsoft.com/office/drawing/2014/main" id="{00000000-0008-0000-00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247</xdr:row>
      <xdr:rowOff>23813</xdr:rowOff>
    </xdr:from>
    <xdr:to>
      <xdr:col>19</xdr:col>
      <xdr:colOff>1095376</xdr:colOff>
      <xdr:row>254</xdr:row>
      <xdr:rowOff>285750</xdr:rowOff>
    </xdr:to>
    <xdr:graphicFrame macro="">
      <xdr:nvGraphicFramePr>
        <xdr:cNvPr id="6" name="Gráfico 7">
          <a:extLst>
            <a:ext uri="{FF2B5EF4-FFF2-40B4-BE49-F238E27FC236}">
              <a16:creationId xmlns:a16="http://schemas.microsoft.com/office/drawing/2014/main" id="{00000000-0008-0000-00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268</xdr:row>
      <xdr:rowOff>0</xdr:rowOff>
    </xdr:from>
    <xdr:to>
      <xdr:col>19</xdr:col>
      <xdr:colOff>1131094</xdr:colOff>
      <xdr:row>275</xdr:row>
      <xdr:rowOff>11906</xdr:rowOff>
    </xdr:to>
    <xdr:graphicFrame macro="">
      <xdr:nvGraphicFramePr>
        <xdr:cNvPr id="7" name="Gráfico 8">
          <a:extLst>
            <a:ext uri="{FF2B5EF4-FFF2-40B4-BE49-F238E27FC236}">
              <a16:creationId xmlns:a16="http://schemas.microsoft.com/office/drawing/2014/main" id="{00000000-0008-0000-00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489516" y="292667"/>
          <a:ext cx="2026896" cy="1020129"/>
        </a:xfrm>
        <a:prstGeom prst="rect">
          <a:avLst/>
        </a:prstGeom>
      </xdr:spPr>
    </xdr:pic>
    <xdr:clientData/>
  </xdr:twoCellAnchor>
  <xdr:twoCellAnchor>
    <xdr:from>
      <xdr:col>11</xdr:col>
      <xdr:colOff>142875</xdr:colOff>
      <xdr:row>132</xdr:row>
      <xdr:rowOff>269875</xdr:rowOff>
    </xdr:from>
    <xdr:to>
      <xdr:col>19</xdr:col>
      <xdr:colOff>1188736</xdr:colOff>
      <xdr:row>144</xdr:row>
      <xdr:rowOff>147411</xdr:rowOff>
    </xdr:to>
    <xdr:graphicFrame macro="">
      <xdr:nvGraphicFramePr>
        <xdr:cNvPr id="9" name="Gráfico 8">
          <a:extLst>
            <a:ext uri="{FF2B5EF4-FFF2-40B4-BE49-F238E27FC236}">
              <a16:creationId xmlns:a16="http://schemas.microsoft.com/office/drawing/2014/main" id="{00000000-0008-0000-00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581892</xdr:colOff>
      <xdr:row>379</xdr:row>
      <xdr:rowOff>207818</xdr:rowOff>
    </xdr:from>
    <xdr:to>
      <xdr:col>17</xdr:col>
      <xdr:colOff>150322</xdr:colOff>
      <xdr:row>379</xdr:row>
      <xdr:rowOff>4673138</xdr:rowOff>
    </xdr:to>
    <xdr:pic>
      <xdr:nvPicPr>
        <xdr:cNvPr id="11" name="Imagen 10">
          <a:extLst>
            <a:ext uri="{FF2B5EF4-FFF2-40B4-BE49-F238E27FC236}">
              <a16:creationId xmlns:a16="http://schemas.microsoft.com/office/drawing/2014/main" id="{25C14C50-498A-48DF-864D-9EECA965EE6B}"/>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749637" y="533330727"/>
          <a:ext cx="9557558" cy="4465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02EA2616-B46F-4367-A78F-29C3ECCC7D4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104775</xdr:colOff>
      <xdr:row>1</xdr:row>
      <xdr:rowOff>47625</xdr:rowOff>
    </xdr:from>
    <xdr:ext cx="619125" cy="533400"/>
    <xdr:pic>
      <xdr:nvPicPr>
        <xdr:cNvPr id="3" name="4 Imagen">
          <a:extLst>
            <a:ext uri="{FF2B5EF4-FFF2-40B4-BE49-F238E27FC236}">
              <a16:creationId xmlns:a16="http://schemas.microsoft.com/office/drawing/2014/main" id="{875C6F8F-D5FF-45A2-956C-F5C376540E42}"/>
            </a:ext>
          </a:extLst>
        </xdr:cNvPr>
        <xdr:cNvPicPr>
          <a:picLocks noChangeAspect="1"/>
        </xdr:cNvPicPr>
      </xdr:nvPicPr>
      <xdr:blipFill>
        <a:blip xmlns:r="http://schemas.openxmlformats.org/officeDocument/2006/relationships" r:embed="rId2"/>
        <a:stretch>
          <a:fillRect/>
        </a:stretch>
      </xdr:blipFill>
      <xdr:spPr>
        <a:xfrm>
          <a:off x="417195" y="230505"/>
          <a:ext cx="619125" cy="533400"/>
        </a:xfrm>
        <a:prstGeom prst="rect">
          <a:avLst/>
        </a:prstGeom>
      </xdr:spPr>
    </xdr:pic>
    <xdr:clientData/>
  </xdr:oneCellAnchor>
  <xdr:oneCellAnchor>
    <xdr:from>
      <xdr:col>18</xdr:col>
      <xdr:colOff>295276</xdr:colOff>
      <xdr:row>1</xdr:row>
      <xdr:rowOff>57149</xdr:rowOff>
    </xdr:from>
    <xdr:ext cx="798492" cy="504825"/>
    <xdr:pic>
      <xdr:nvPicPr>
        <xdr:cNvPr id="4" name="Imagen 3">
          <a:extLst>
            <a:ext uri="{FF2B5EF4-FFF2-40B4-BE49-F238E27FC236}">
              <a16:creationId xmlns:a16="http://schemas.microsoft.com/office/drawing/2014/main" id="{6B0E98CC-6604-4343-BE64-5978BCF0997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6327756" y="240029"/>
          <a:ext cx="798492" cy="504825"/>
        </a:xfrm>
        <a:prstGeom prst="rect">
          <a:avLst/>
        </a:prstGeom>
      </xdr:spPr>
    </xdr:pic>
    <xdr:clientData/>
  </xdr:oneCellAnchor>
  <xdr:oneCellAnchor>
    <xdr:from>
      <xdr:col>10</xdr:col>
      <xdr:colOff>104775</xdr:colOff>
      <xdr:row>1</xdr:row>
      <xdr:rowOff>38100</xdr:rowOff>
    </xdr:from>
    <xdr:ext cx="552450" cy="542925"/>
    <xdr:pic>
      <xdr:nvPicPr>
        <xdr:cNvPr id="5" name="4 Imagen">
          <a:extLst>
            <a:ext uri="{FF2B5EF4-FFF2-40B4-BE49-F238E27FC236}">
              <a16:creationId xmlns:a16="http://schemas.microsoft.com/office/drawing/2014/main" id="{0E364050-665F-4131-BD7B-5AAE3D6235FA}"/>
            </a:ext>
          </a:extLst>
        </xdr:cNvPr>
        <xdr:cNvPicPr>
          <a:picLocks noChangeAspect="1"/>
        </xdr:cNvPicPr>
      </xdr:nvPicPr>
      <xdr:blipFill>
        <a:blip xmlns:r="http://schemas.openxmlformats.org/officeDocument/2006/relationships" r:embed="rId2"/>
        <a:stretch>
          <a:fillRect/>
        </a:stretch>
      </xdr:blipFill>
      <xdr:spPr>
        <a:xfrm>
          <a:off x="9317355" y="220980"/>
          <a:ext cx="552450" cy="542925"/>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0A59727D-067D-4C88-8750-2FAB99C3353B}"/>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55D11E9F-A83D-453B-A2AD-664753DFF476}"/>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1</xdr:col>
      <xdr:colOff>530349</xdr:colOff>
      <xdr:row>24</xdr:row>
      <xdr:rowOff>58820</xdr:rowOff>
    </xdr:from>
    <xdr:to>
      <xdr:col>6</xdr:col>
      <xdr:colOff>128349</xdr:colOff>
      <xdr:row>37</xdr:row>
      <xdr:rowOff>138320</xdr:rowOff>
    </xdr:to>
    <xdr:pic>
      <xdr:nvPicPr>
        <xdr:cNvPr id="4" name="Imagen 3">
          <a:extLst>
            <a:ext uri="{FF2B5EF4-FFF2-40B4-BE49-F238E27FC236}">
              <a16:creationId xmlns:a16="http://schemas.microsoft.com/office/drawing/2014/main" id="{EA7CE577-D141-4AC7-B330-7067CE67D18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22829" y="4844180"/>
          <a:ext cx="3560400" cy="2456940"/>
        </a:xfrm>
        <a:prstGeom prst="rect">
          <a:avLst/>
        </a:prstGeom>
      </xdr:spPr>
    </xdr:pic>
    <xdr:clientData/>
  </xdr:twoCellAnchor>
  <xdr:twoCellAnchor editAs="oneCell">
    <xdr:from>
      <xdr:col>7</xdr:col>
      <xdr:colOff>229262</xdr:colOff>
      <xdr:row>24</xdr:row>
      <xdr:rowOff>57647</xdr:rowOff>
    </xdr:from>
    <xdr:to>
      <xdr:col>11</xdr:col>
      <xdr:colOff>539934</xdr:colOff>
      <xdr:row>37</xdr:row>
      <xdr:rowOff>100151</xdr:rowOff>
    </xdr:to>
    <xdr:pic>
      <xdr:nvPicPr>
        <xdr:cNvPr id="5" name="Imagen 4">
          <a:extLst>
            <a:ext uri="{FF2B5EF4-FFF2-40B4-BE49-F238E27FC236}">
              <a16:creationId xmlns:a16="http://schemas.microsoft.com/office/drawing/2014/main" id="{0B406BAD-9B8C-4B71-89E2-50A8F3977CF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776622" y="4843007"/>
          <a:ext cx="3480592" cy="2419944"/>
        </a:xfrm>
        <a:prstGeom prst="rect">
          <a:avLst/>
        </a:prstGeom>
      </xdr:spPr>
    </xdr:pic>
    <xdr:clientData/>
  </xdr:twoCellAnchor>
  <xdr:twoCellAnchor editAs="oneCell">
    <xdr:from>
      <xdr:col>7</xdr:col>
      <xdr:colOff>228600</xdr:colOff>
      <xdr:row>8</xdr:row>
      <xdr:rowOff>66675</xdr:rowOff>
    </xdr:from>
    <xdr:to>
      <xdr:col>11</xdr:col>
      <xdr:colOff>540600</xdr:colOff>
      <xdr:row>21</xdr:row>
      <xdr:rowOff>110175</xdr:rowOff>
    </xdr:to>
    <xdr:pic>
      <xdr:nvPicPr>
        <xdr:cNvPr id="6" name="Imagen 5">
          <a:extLst>
            <a:ext uri="{FF2B5EF4-FFF2-40B4-BE49-F238E27FC236}">
              <a16:creationId xmlns:a16="http://schemas.microsoft.com/office/drawing/2014/main" id="{CD427806-3966-4949-A318-6172F90568B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775960" y="1918335"/>
          <a:ext cx="3481920" cy="2420940"/>
        </a:xfrm>
        <a:prstGeom prst="rect">
          <a:avLst/>
        </a:prstGeom>
      </xdr:spPr>
    </xdr:pic>
    <xdr:clientData/>
  </xdr:twoCellAnchor>
  <xdr:twoCellAnchor editAs="oneCell">
    <xdr:from>
      <xdr:col>1</xdr:col>
      <xdr:colOff>590550</xdr:colOff>
      <xdr:row>8</xdr:row>
      <xdr:rowOff>66675</xdr:rowOff>
    </xdr:from>
    <xdr:to>
      <xdr:col>6</xdr:col>
      <xdr:colOff>140550</xdr:colOff>
      <xdr:row>21</xdr:row>
      <xdr:rowOff>110175</xdr:rowOff>
    </xdr:to>
    <xdr:pic>
      <xdr:nvPicPr>
        <xdr:cNvPr id="7" name="Imagen 6">
          <a:extLst>
            <a:ext uri="{FF2B5EF4-FFF2-40B4-BE49-F238E27FC236}">
              <a16:creationId xmlns:a16="http://schemas.microsoft.com/office/drawing/2014/main" id="{B4965502-9D88-48EC-81C1-606371F7ADE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83030" y="1918335"/>
          <a:ext cx="3512400" cy="242094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936566" y="138343"/>
          <a:ext cx="843803" cy="299808"/>
        </a:xfrm>
        <a:prstGeom prst="rect">
          <a:avLst/>
        </a:prstGeom>
      </xdr:spPr>
    </xdr:pic>
    <xdr:clientData/>
  </xdr:oneCellAnchor>
  <xdr:oneCellAnchor>
    <xdr:from>
      <xdr:col>1</xdr:col>
      <xdr:colOff>247649</xdr:colOff>
      <xdr:row>0</xdr:row>
      <xdr:rowOff>123826</xdr:rowOff>
    </xdr:from>
    <xdr:ext cx="714375" cy="247649"/>
    <xdr:pic>
      <xdr:nvPicPr>
        <xdr:cNvPr id="3" name="4 Imagen">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04849" y="123826"/>
          <a:ext cx="714375" cy="247649"/>
        </a:xfrm>
        <a:prstGeom prst="rect">
          <a:avLst/>
        </a:prstGeom>
      </xdr:spPr>
    </xdr:pic>
    <xdr:clientData/>
  </xdr:oneCellAnchor>
  <xdr:twoCellAnchor editAs="oneCell">
    <xdr:from>
      <xdr:col>1</xdr:col>
      <xdr:colOff>510988</xdr:colOff>
      <xdr:row>5</xdr:row>
      <xdr:rowOff>62753</xdr:rowOff>
    </xdr:from>
    <xdr:to>
      <xdr:col>5</xdr:col>
      <xdr:colOff>800996</xdr:colOff>
      <xdr:row>18</xdr:row>
      <xdr:rowOff>133574</xdr:rowOff>
    </xdr:to>
    <xdr:pic>
      <xdr:nvPicPr>
        <xdr:cNvPr id="20" name="3 Imagen">
          <a:extLst>
            <a:ext uri="{FF2B5EF4-FFF2-40B4-BE49-F238E27FC236}">
              <a16:creationId xmlns:a16="http://schemas.microsoft.com/office/drawing/2014/main" id="{1F40D280-6345-473B-BE68-7170441F0763}"/>
            </a:ext>
          </a:extLst>
        </xdr:cNvPr>
        <xdr:cNvPicPr>
          <a:picLocks noChangeAspect="1"/>
        </xdr:cNvPicPr>
      </xdr:nvPicPr>
      <xdr:blipFill>
        <a:blip xmlns:r="http://schemas.openxmlformats.org/officeDocument/2006/relationships" r:embed="rId3"/>
        <a:stretch>
          <a:fillRect/>
        </a:stretch>
      </xdr:blipFill>
      <xdr:spPr>
        <a:xfrm>
          <a:off x="986117" y="1488141"/>
          <a:ext cx="3445585" cy="2419574"/>
        </a:xfrm>
        <a:prstGeom prst="rect">
          <a:avLst/>
        </a:prstGeom>
      </xdr:spPr>
    </xdr:pic>
    <xdr:clientData/>
  </xdr:twoCellAnchor>
  <xdr:twoCellAnchor editAs="oneCell">
    <xdr:from>
      <xdr:col>7</xdr:col>
      <xdr:colOff>536537</xdr:colOff>
      <xdr:row>5</xdr:row>
      <xdr:rowOff>71719</xdr:rowOff>
    </xdr:from>
    <xdr:to>
      <xdr:col>11</xdr:col>
      <xdr:colOff>313316</xdr:colOff>
      <xdr:row>18</xdr:row>
      <xdr:rowOff>142540</xdr:rowOff>
    </xdr:to>
    <xdr:pic>
      <xdr:nvPicPr>
        <xdr:cNvPr id="21" name="4 Imagen">
          <a:extLst>
            <a:ext uri="{FF2B5EF4-FFF2-40B4-BE49-F238E27FC236}">
              <a16:creationId xmlns:a16="http://schemas.microsoft.com/office/drawing/2014/main" id="{844797CD-DDF0-49B5-997A-569C5906EA8D}"/>
            </a:ext>
          </a:extLst>
        </xdr:cNvPr>
        <xdr:cNvPicPr>
          <a:picLocks noChangeAspect="1"/>
        </xdr:cNvPicPr>
      </xdr:nvPicPr>
      <xdr:blipFill>
        <a:blip xmlns:r="http://schemas.openxmlformats.org/officeDocument/2006/relationships" r:embed="rId4"/>
        <a:stretch>
          <a:fillRect/>
        </a:stretch>
      </xdr:blipFill>
      <xdr:spPr>
        <a:xfrm>
          <a:off x="5538843" y="1497107"/>
          <a:ext cx="3425414" cy="2419574"/>
        </a:xfrm>
        <a:prstGeom prst="rect">
          <a:avLst/>
        </a:prstGeom>
      </xdr:spPr>
    </xdr:pic>
    <xdr:clientData/>
  </xdr:twoCellAnchor>
  <xdr:twoCellAnchor editAs="oneCell">
    <xdr:from>
      <xdr:col>1</xdr:col>
      <xdr:colOff>537883</xdr:colOff>
      <xdr:row>21</xdr:row>
      <xdr:rowOff>98001</xdr:rowOff>
    </xdr:from>
    <xdr:to>
      <xdr:col>5</xdr:col>
      <xdr:colOff>855467</xdr:colOff>
      <xdr:row>34</xdr:row>
      <xdr:rowOff>138508</xdr:rowOff>
    </xdr:to>
    <xdr:pic>
      <xdr:nvPicPr>
        <xdr:cNvPr id="6" name="Imagen 5">
          <a:extLst>
            <a:ext uri="{FF2B5EF4-FFF2-40B4-BE49-F238E27FC236}">
              <a16:creationId xmlns:a16="http://schemas.microsoft.com/office/drawing/2014/main" id="{F94887A3-7996-41BA-ABF8-7FB8C3BC2E20}"/>
            </a:ext>
          </a:extLst>
        </xdr:cNvPr>
        <xdr:cNvPicPr>
          <a:picLocks noChangeAspect="1"/>
        </xdr:cNvPicPr>
      </xdr:nvPicPr>
      <xdr:blipFill>
        <a:blip xmlns:r="http://schemas.openxmlformats.org/officeDocument/2006/relationships" r:embed="rId5"/>
        <a:stretch>
          <a:fillRect/>
        </a:stretch>
      </xdr:blipFill>
      <xdr:spPr>
        <a:xfrm>
          <a:off x="1013012" y="4634142"/>
          <a:ext cx="3473161" cy="2389260"/>
        </a:xfrm>
        <a:prstGeom prst="rect">
          <a:avLst/>
        </a:prstGeom>
      </xdr:spPr>
    </xdr:pic>
    <xdr:clientData/>
  </xdr:twoCellAnchor>
  <xdr:twoCellAnchor editAs="oneCell">
    <xdr:from>
      <xdr:col>7</xdr:col>
      <xdr:colOff>511089</xdr:colOff>
      <xdr:row>21</xdr:row>
      <xdr:rowOff>62753</xdr:rowOff>
    </xdr:from>
    <xdr:to>
      <xdr:col>11</xdr:col>
      <xdr:colOff>340638</xdr:colOff>
      <xdr:row>34</xdr:row>
      <xdr:rowOff>110879</xdr:rowOff>
    </xdr:to>
    <xdr:pic>
      <xdr:nvPicPr>
        <xdr:cNvPr id="7" name="Imagen 6">
          <a:extLst>
            <a:ext uri="{FF2B5EF4-FFF2-40B4-BE49-F238E27FC236}">
              <a16:creationId xmlns:a16="http://schemas.microsoft.com/office/drawing/2014/main" id="{7078296A-2055-4262-B055-88FBAF448BEB}"/>
            </a:ext>
          </a:extLst>
        </xdr:cNvPr>
        <xdr:cNvPicPr>
          <a:picLocks noChangeAspect="1"/>
        </xdr:cNvPicPr>
      </xdr:nvPicPr>
      <xdr:blipFill>
        <a:blip xmlns:r="http://schemas.openxmlformats.org/officeDocument/2006/relationships" r:embed="rId6"/>
        <a:stretch>
          <a:fillRect/>
        </a:stretch>
      </xdr:blipFill>
      <xdr:spPr>
        <a:xfrm>
          <a:off x="5513395" y="4598894"/>
          <a:ext cx="3478184" cy="239687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AAD4D1E-E0F5-4AC0-BD93-4033E43D21EE}"/>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1EA72A53-08CB-4FE0-ABAC-80A46D7D2140}"/>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oneCellAnchor>
    <xdr:from>
      <xdr:col>1</xdr:col>
      <xdr:colOff>69053</xdr:colOff>
      <xdr:row>6</xdr:row>
      <xdr:rowOff>104775</xdr:rowOff>
    </xdr:from>
    <xdr:ext cx="3617121" cy="2505075"/>
    <xdr:pic>
      <xdr:nvPicPr>
        <xdr:cNvPr id="4" name="Imagen 3">
          <a:extLst>
            <a:ext uri="{FF2B5EF4-FFF2-40B4-BE49-F238E27FC236}">
              <a16:creationId xmlns:a16="http://schemas.microsoft.com/office/drawing/2014/main" id="{AADC0F45-E4CA-46E3-9EBE-1F3A7264FE8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35753" y="1842135"/>
          <a:ext cx="3617121" cy="2505075"/>
        </a:xfrm>
        <a:prstGeom prst="rect">
          <a:avLst/>
        </a:prstGeom>
      </xdr:spPr>
    </xdr:pic>
    <xdr:clientData/>
  </xdr:oneCellAnchor>
  <xdr:oneCellAnchor>
    <xdr:from>
      <xdr:col>1</xdr:col>
      <xdr:colOff>64875</xdr:colOff>
      <xdr:row>39</xdr:row>
      <xdr:rowOff>71213</xdr:rowOff>
    </xdr:from>
    <xdr:ext cx="3583200" cy="2529112"/>
    <xdr:pic>
      <xdr:nvPicPr>
        <xdr:cNvPr id="5" name="Imagen 4">
          <a:extLst>
            <a:ext uri="{FF2B5EF4-FFF2-40B4-BE49-F238E27FC236}">
              <a16:creationId xmlns:a16="http://schemas.microsoft.com/office/drawing/2014/main" id="{E8BD7191-DFE5-407B-BAA2-6B62AB63A27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31575" y="8597993"/>
          <a:ext cx="3583200" cy="2529112"/>
        </a:xfrm>
        <a:prstGeom prst="rect">
          <a:avLst/>
        </a:prstGeom>
      </xdr:spPr>
    </xdr:pic>
    <xdr:clientData/>
  </xdr:oneCellAnchor>
  <xdr:oneCellAnchor>
    <xdr:from>
      <xdr:col>7</xdr:col>
      <xdr:colOff>72627</xdr:colOff>
      <xdr:row>22</xdr:row>
      <xdr:rowOff>114299</xdr:rowOff>
    </xdr:from>
    <xdr:ext cx="4508898" cy="2486025"/>
    <xdr:pic>
      <xdr:nvPicPr>
        <xdr:cNvPr id="6" name="Imagen 5">
          <a:extLst>
            <a:ext uri="{FF2B5EF4-FFF2-40B4-BE49-F238E27FC236}">
              <a16:creationId xmlns:a16="http://schemas.microsoft.com/office/drawing/2014/main" id="{7C110D74-2C22-43DA-BD5F-16D7379B973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217907" y="5097779"/>
          <a:ext cx="4508898" cy="2486025"/>
        </a:xfrm>
        <a:prstGeom prst="rect">
          <a:avLst/>
        </a:prstGeom>
      </xdr:spPr>
    </xdr:pic>
    <xdr:clientData/>
  </xdr:oneCellAnchor>
  <xdr:oneCellAnchor>
    <xdr:from>
      <xdr:col>7</xdr:col>
      <xdr:colOff>136541</xdr:colOff>
      <xdr:row>6</xdr:row>
      <xdr:rowOff>74619</xdr:rowOff>
    </xdr:from>
    <xdr:ext cx="4425933" cy="2544755"/>
    <xdr:pic>
      <xdr:nvPicPr>
        <xdr:cNvPr id="7" name="Imagen 6">
          <a:extLst>
            <a:ext uri="{FF2B5EF4-FFF2-40B4-BE49-F238E27FC236}">
              <a16:creationId xmlns:a16="http://schemas.microsoft.com/office/drawing/2014/main" id="{1F247C6E-7C47-4851-A159-C4A0B3C5A3A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81821" y="1811979"/>
          <a:ext cx="4425933" cy="2544755"/>
        </a:xfrm>
        <a:prstGeom prst="rect">
          <a:avLst/>
        </a:prstGeom>
      </xdr:spPr>
    </xdr:pic>
    <xdr:clientData/>
  </xdr:oneCellAnchor>
  <xdr:twoCellAnchor editAs="oneCell">
    <xdr:from>
      <xdr:col>1</xdr:col>
      <xdr:colOff>85725</xdr:colOff>
      <xdr:row>22</xdr:row>
      <xdr:rowOff>76200</xdr:rowOff>
    </xdr:from>
    <xdr:to>
      <xdr:col>6</xdr:col>
      <xdr:colOff>571500</xdr:colOff>
      <xdr:row>35</xdr:row>
      <xdr:rowOff>104775</xdr:rowOff>
    </xdr:to>
    <xdr:pic>
      <xdr:nvPicPr>
        <xdr:cNvPr id="8" name="Imagen 7">
          <a:extLst>
            <a:ext uri="{FF2B5EF4-FFF2-40B4-BE49-F238E27FC236}">
              <a16:creationId xmlns:a16="http://schemas.microsoft.com/office/drawing/2014/main" id="{9C4BD534-00DC-4BE3-849F-54DABD79328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52425" y="5059680"/>
          <a:ext cx="3678555" cy="2421255"/>
        </a:xfrm>
        <a:prstGeom prst="rect">
          <a:avLst/>
        </a:prstGeom>
      </xdr:spPr>
    </xdr:pic>
    <xdr:clientData/>
  </xdr:twoCellAnchor>
  <xdr:twoCellAnchor editAs="oneCell">
    <xdr:from>
      <xdr:col>7</xdr:col>
      <xdr:colOff>123824</xdr:colOff>
      <xdr:row>55</xdr:row>
      <xdr:rowOff>76200</xdr:rowOff>
    </xdr:from>
    <xdr:to>
      <xdr:col>11</xdr:col>
      <xdr:colOff>504824</xdr:colOff>
      <xdr:row>68</xdr:row>
      <xdr:rowOff>119700</xdr:rowOff>
    </xdr:to>
    <xdr:pic>
      <xdr:nvPicPr>
        <xdr:cNvPr id="9" name="Imagen 8">
          <a:extLst>
            <a:ext uri="{FF2B5EF4-FFF2-40B4-BE49-F238E27FC236}">
              <a16:creationId xmlns:a16="http://schemas.microsoft.com/office/drawing/2014/main" id="{43044806-7EBC-475C-AC28-015039FAB8C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269104" y="11818620"/>
          <a:ext cx="4518660" cy="2520000"/>
        </a:xfrm>
        <a:prstGeom prst="rect">
          <a:avLst/>
        </a:prstGeom>
      </xdr:spPr>
    </xdr:pic>
    <xdr:clientData/>
  </xdr:twoCellAnchor>
  <xdr:twoCellAnchor editAs="oneCell">
    <xdr:from>
      <xdr:col>7</xdr:col>
      <xdr:colOff>86425</xdr:colOff>
      <xdr:row>72</xdr:row>
      <xdr:rowOff>86170</xdr:rowOff>
    </xdr:from>
    <xdr:to>
      <xdr:col>11</xdr:col>
      <xdr:colOff>542925</xdr:colOff>
      <xdr:row>85</xdr:row>
      <xdr:rowOff>101789</xdr:rowOff>
    </xdr:to>
    <xdr:pic>
      <xdr:nvPicPr>
        <xdr:cNvPr id="10" name="Imagen 9">
          <a:extLst>
            <a:ext uri="{FF2B5EF4-FFF2-40B4-BE49-F238E27FC236}">
              <a16:creationId xmlns:a16="http://schemas.microsoft.com/office/drawing/2014/main" id="{8AB4D7BC-8FEE-43E0-BA3B-0B58B9D0E244}"/>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231705" y="15432850"/>
          <a:ext cx="4594160" cy="2393059"/>
        </a:xfrm>
        <a:prstGeom prst="rect">
          <a:avLst/>
        </a:prstGeom>
      </xdr:spPr>
    </xdr:pic>
    <xdr:clientData/>
  </xdr:twoCellAnchor>
  <xdr:twoCellAnchor editAs="oneCell">
    <xdr:from>
      <xdr:col>1</xdr:col>
      <xdr:colOff>85725</xdr:colOff>
      <xdr:row>72</xdr:row>
      <xdr:rowOff>85726</xdr:rowOff>
    </xdr:from>
    <xdr:to>
      <xdr:col>6</xdr:col>
      <xdr:colOff>590549</xdr:colOff>
      <xdr:row>85</xdr:row>
      <xdr:rowOff>104775</xdr:rowOff>
    </xdr:to>
    <xdr:pic>
      <xdr:nvPicPr>
        <xdr:cNvPr id="11" name="Imagen 10">
          <a:extLst>
            <a:ext uri="{FF2B5EF4-FFF2-40B4-BE49-F238E27FC236}">
              <a16:creationId xmlns:a16="http://schemas.microsoft.com/office/drawing/2014/main" id="{DABB37CF-6C30-4F6B-B825-13BBC11B291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52425" y="15432406"/>
          <a:ext cx="3697604" cy="2396489"/>
        </a:xfrm>
        <a:prstGeom prst="rect">
          <a:avLst/>
        </a:prstGeom>
      </xdr:spPr>
    </xdr:pic>
    <xdr:clientData/>
  </xdr:twoCellAnchor>
  <xdr:twoCellAnchor editAs="oneCell">
    <xdr:from>
      <xdr:col>1</xdr:col>
      <xdr:colOff>97627</xdr:colOff>
      <xdr:row>55</xdr:row>
      <xdr:rowOff>76198</xdr:rowOff>
    </xdr:from>
    <xdr:to>
      <xdr:col>6</xdr:col>
      <xdr:colOff>581024</xdr:colOff>
      <xdr:row>68</xdr:row>
      <xdr:rowOff>66676</xdr:rowOff>
    </xdr:to>
    <xdr:pic>
      <xdr:nvPicPr>
        <xdr:cNvPr id="12" name="Imagen 11">
          <a:extLst>
            <a:ext uri="{FF2B5EF4-FFF2-40B4-BE49-F238E27FC236}">
              <a16:creationId xmlns:a16="http://schemas.microsoft.com/office/drawing/2014/main" id="{A72A9701-8462-46EA-8769-E7A808A4BEF2}"/>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64327" y="11818618"/>
          <a:ext cx="3676177" cy="2466978"/>
        </a:xfrm>
        <a:prstGeom prst="rect">
          <a:avLst/>
        </a:prstGeom>
      </xdr:spPr>
    </xdr:pic>
    <xdr:clientData/>
  </xdr:twoCellAnchor>
  <xdr:twoCellAnchor editAs="oneCell">
    <xdr:from>
      <xdr:col>7</xdr:col>
      <xdr:colOff>74341</xdr:colOff>
      <xdr:row>39</xdr:row>
      <xdr:rowOff>66676</xdr:rowOff>
    </xdr:from>
    <xdr:to>
      <xdr:col>11</xdr:col>
      <xdr:colOff>514350</xdr:colOff>
      <xdr:row>52</xdr:row>
      <xdr:rowOff>152400</xdr:rowOff>
    </xdr:to>
    <xdr:pic>
      <xdr:nvPicPr>
        <xdr:cNvPr id="13" name="Imagen 12">
          <a:extLst>
            <a:ext uri="{FF2B5EF4-FFF2-40B4-BE49-F238E27FC236}">
              <a16:creationId xmlns:a16="http://schemas.microsoft.com/office/drawing/2014/main" id="{167CF875-6C4C-4FD2-A4AA-AA1AB62AE5D2}"/>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219621" y="8593456"/>
          <a:ext cx="4577669" cy="2463164"/>
        </a:xfrm>
        <a:prstGeom prst="rect">
          <a:avLst/>
        </a:prstGeom>
      </xdr:spPr>
    </xdr:pic>
    <xdr:clientData/>
  </xdr:twoCellAnchor>
  <xdr:twoCellAnchor editAs="oneCell">
    <xdr:from>
      <xdr:col>1</xdr:col>
      <xdr:colOff>122620</xdr:colOff>
      <xdr:row>88</xdr:row>
      <xdr:rowOff>114300</xdr:rowOff>
    </xdr:from>
    <xdr:to>
      <xdr:col>6</xdr:col>
      <xdr:colOff>552450</xdr:colOff>
      <xdr:row>101</xdr:row>
      <xdr:rowOff>98962</xdr:rowOff>
    </xdr:to>
    <xdr:pic>
      <xdr:nvPicPr>
        <xdr:cNvPr id="14" name="Imagen 13">
          <a:extLst>
            <a:ext uri="{FF2B5EF4-FFF2-40B4-BE49-F238E27FC236}">
              <a16:creationId xmlns:a16="http://schemas.microsoft.com/office/drawing/2014/main" id="{DF06F76B-1AAE-42EC-895E-41C5F894CF3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89320" y="18646140"/>
          <a:ext cx="3622610" cy="2362102"/>
        </a:xfrm>
        <a:prstGeom prst="rect">
          <a:avLst/>
        </a:prstGeom>
      </xdr:spPr>
    </xdr:pic>
    <xdr:clientData/>
  </xdr:twoCellAnchor>
  <xdr:twoCellAnchor editAs="oneCell">
    <xdr:from>
      <xdr:col>7</xdr:col>
      <xdr:colOff>138594</xdr:colOff>
      <xdr:row>88</xdr:row>
      <xdr:rowOff>142881</xdr:rowOff>
    </xdr:from>
    <xdr:to>
      <xdr:col>11</xdr:col>
      <xdr:colOff>485774</xdr:colOff>
      <xdr:row>101</xdr:row>
      <xdr:rowOff>19051</xdr:rowOff>
    </xdr:to>
    <xdr:pic>
      <xdr:nvPicPr>
        <xdr:cNvPr id="15" name="Imagen 14">
          <a:extLst>
            <a:ext uri="{FF2B5EF4-FFF2-40B4-BE49-F238E27FC236}">
              <a16:creationId xmlns:a16="http://schemas.microsoft.com/office/drawing/2014/main" id="{E1998AF3-0A07-48CB-942C-1A72126094D8}"/>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283874" y="18674721"/>
          <a:ext cx="4484840" cy="225361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15A09B7A-B9D3-4321-A1EA-AEC4933FBC1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6B23707F-A926-4AC3-A631-3B52058559D2}"/>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2</xdr:col>
      <xdr:colOff>100853</xdr:colOff>
      <xdr:row>5</xdr:row>
      <xdr:rowOff>100853</xdr:rowOff>
    </xdr:from>
    <xdr:to>
      <xdr:col>6</xdr:col>
      <xdr:colOff>307938</xdr:colOff>
      <xdr:row>18</xdr:row>
      <xdr:rowOff>104887</xdr:rowOff>
    </xdr:to>
    <xdr:pic>
      <xdr:nvPicPr>
        <xdr:cNvPr id="4" name="3 Imagen">
          <a:extLst>
            <a:ext uri="{FF2B5EF4-FFF2-40B4-BE49-F238E27FC236}">
              <a16:creationId xmlns:a16="http://schemas.microsoft.com/office/drawing/2014/main" id="{55B69B8E-A12A-47E6-B7AB-3EE1726A9D07}"/>
            </a:ext>
          </a:extLst>
        </xdr:cNvPr>
        <xdr:cNvPicPr>
          <a:picLocks noChangeAspect="1"/>
        </xdr:cNvPicPr>
      </xdr:nvPicPr>
      <xdr:blipFill>
        <a:blip xmlns:r="http://schemas.openxmlformats.org/officeDocument/2006/relationships" r:embed="rId3"/>
        <a:stretch>
          <a:fillRect/>
        </a:stretch>
      </xdr:blipFill>
      <xdr:spPr>
        <a:xfrm>
          <a:off x="702833" y="1525793"/>
          <a:ext cx="3407485" cy="2396714"/>
        </a:xfrm>
        <a:prstGeom prst="rect">
          <a:avLst/>
        </a:prstGeom>
      </xdr:spPr>
    </xdr:pic>
    <xdr:clientData/>
  </xdr:twoCellAnchor>
  <xdr:twoCellAnchor editAs="oneCell">
    <xdr:from>
      <xdr:col>7</xdr:col>
      <xdr:colOff>369794</xdr:colOff>
      <xdr:row>5</xdr:row>
      <xdr:rowOff>56029</xdr:rowOff>
    </xdr:from>
    <xdr:to>
      <xdr:col>10</xdr:col>
      <xdr:colOff>853888</xdr:colOff>
      <xdr:row>18</xdr:row>
      <xdr:rowOff>82923</xdr:rowOff>
    </xdr:to>
    <xdr:pic>
      <xdr:nvPicPr>
        <xdr:cNvPr id="5" name="6 Imagen">
          <a:extLst>
            <a:ext uri="{FF2B5EF4-FFF2-40B4-BE49-F238E27FC236}">
              <a16:creationId xmlns:a16="http://schemas.microsoft.com/office/drawing/2014/main" id="{33DF3FEE-6E95-49A7-8A97-0073E5643C7E}"/>
            </a:ext>
          </a:extLst>
        </xdr:cNvPr>
        <xdr:cNvPicPr>
          <a:picLocks noChangeAspect="1"/>
        </xdr:cNvPicPr>
      </xdr:nvPicPr>
      <xdr:blipFill>
        <a:blip xmlns:r="http://schemas.openxmlformats.org/officeDocument/2006/relationships" r:embed="rId4"/>
        <a:stretch>
          <a:fillRect/>
        </a:stretch>
      </xdr:blipFill>
      <xdr:spPr>
        <a:xfrm>
          <a:off x="4857974" y="1480969"/>
          <a:ext cx="3425414" cy="2419574"/>
        </a:xfrm>
        <a:prstGeom prst="rect">
          <a:avLst/>
        </a:prstGeom>
      </xdr:spPr>
    </xdr:pic>
    <xdr:clientData/>
  </xdr:twoCellAnchor>
  <xdr:twoCellAnchor editAs="oneCell">
    <xdr:from>
      <xdr:col>2</xdr:col>
      <xdr:colOff>67235</xdr:colOff>
      <xdr:row>21</xdr:row>
      <xdr:rowOff>56029</xdr:rowOff>
    </xdr:from>
    <xdr:to>
      <xdr:col>6</xdr:col>
      <xdr:colOff>312420</xdr:colOff>
      <xdr:row>34</xdr:row>
      <xdr:rowOff>90543</xdr:rowOff>
    </xdr:to>
    <xdr:pic>
      <xdr:nvPicPr>
        <xdr:cNvPr id="6" name="8 Imagen">
          <a:extLst>
            <a:ext uri="{FF2B5EF4-FFF2-40B4-BE49-F238E27FC236}">
              <a16:creationId xmlns:a16="http://schemas.microsoft.com/office/drawing/2014/main" id="{5C918D70-64D4-4BA7-8AEC-2541C7897A09}"/>
            </a:ext>
          </a:extLst>
        </xdr:cNvPr>
        <xdr:cNvPicPr>
          <a:picLocks noChangeAspect="1"/>
        </xdr:cNvPicPr>
      </xdr:nvPicPr>
      <xdr:blipFill>
        <a:blip xmlns:r="http://schemas.openxmlformats.org/officeDocument/2006/relationships" r:embed="rId5"/>
        <a:stretch>
          <a:fillRect/>
        </a:stretch>
      </xdr:blipFill>
      <xdr:spPr>
        <a:xfrm>
          <a:off x="669215" y="4673749"/>
          <a:ext cx="3445585" cy="2427194"/>
        </a:xfrm>
        <a:prstGeom prst="rect">
          <a:avLst/>
        </a:prstGeom>
      </xdr:spPr>
    </xdr:pic>
    <xdr:clientData/>
  </xdr:twoCellAnchor>
  <xdr:twoCellAnchor editAs="oneCell">
    <xdr:from>
      <xdr:col>8</xdr:col>
      <xdr:colOff>33618</xdr:colOff>
      <xdr:row>21</xdr:row>
      <xdr:rowOff>89648</xdr:rowOff>
    </xdr:from>
    <xdr:to>
      <xdr:col>10</xdr:col>
      <xdr:colOff>837752</xdr:colOff>
      <xdr:row>34</xdr:row>
      <xdr:rowOff>70822</xdr:rowOff>
    </xdr:to>
    <xdr:pic>
      <xdr:nvPicPr>
        <xdr:cNvPr id="7" name="10 Imagen">
          <a:extLst>
            <a:ext uri="{FF2B5EF4-FFF2-40B4-BE49-F238E27FC236}">
              <a16:creationId xmlns:a16="http://schemas.microsoft.com/office/drawing/2014/main" id="{C78F99C2-7EA8-478C-9542-36EB2D2DC0EB}"/>
            </a:ext>
          </a:extLst>
        </xdr:cNvPr>
        <xdr:cNvPicPr>
          <a:picLocks noChangeAspect="1"/>
        </xdr:cNvPicPr>
      </xdr:nvPicPr>
      <xdr:blipFill>
        <a:blip xmlns:r="http://schemas.openxmlformats.org/officeDocument/2006/relationships" r:embed="rId6"/>
        <a:stretch>
          <a:fillRect/>
        </a:stretch>
      </xdr:blipFill>
      <xdr:spPr>
        <a:xfrm>
          <a:off x="4910418" y="4707368"/>
          <a:ext cx="3356834" cy="2373854"/>
        </a:xfrm>
        <a:prstGeom prst="rect">
          <a:avLst/>
        </a:prstGeom>
      </xdr:spPr>
    </xdr:pic>
    <xdr:clientData/>
  </xdr:twoCellAnchor>
  <xdr:twoCellAnchor editAs="oneCell">
    <xdr:from>
      <xdr:col>2</xdr:col>
      <xdr:colOff>134470</xdr:colOff>
      <xdr:row>37</xdr:row>
      <xdr:rowOff>78441</xdr:rowOff>
    </xdr:from>
    <xdr:to>
      <xdr:col>6</xdr:col>
      <xdr:colOff>372035</xdr:colOff>
      <xdr:row>50</xdr:row>
      <xdr:rowOff>105336</xdr:rowOff>
    </xdr:to>
    <xdr:pic>
      <xdr:nvPicPr>
        <xdr:cNvPr id="8" name="14 Imagen">
          <a:extLst>
            <a:ext uri="{FF2B5EF4-FFF2-40B4-BE49-F238E27FC236}">
              <a16:creationId xmlns:a16="http://schemas.microsoft.com/office/drawing/2014/main" id="{D716419F-134D-4FF2-9D26-BF73CD5C8B22}"/>
            </a:ext>
          </a:extLst>
        </xdr:cNvPr>
        <xdr:cNvPicPr>
          <a:picLocks noChangeAspect="1"/>
        </xdr:cNvPicPr>
      </xdr:nvPicPr>
      <xdr:blipFill>
        <a:blip xmlns:r="http://schemas.openxmlformats.org/officeDocument/2006/relationships" r:embed="rId7"/>
        <a:stretch>
          <a:fillRect/>
        </a:stretch>
      </xdr:blipFill>
      <xdr:spPr>
        <a:xfrm>
          <a:off x="736450" y="7888941"/>
          <a:ext cx="3437965" cy="2419575"/>
        </a:xfrm>
        <a:prstGeom prst="rect">
          <a:avLst/>
        </a:prstGeom>
      </xdr:spPr>
    </xdr:pic>
    <xdr:clientData/>
  </xdr:twoCellAnchor>
  <xdr:twoCellAnchor editAs="oneCell">
    <xdr:from>
      <xdr:col>7</xdr:col>
      <xdr:colOff>302558</xdr:colOff>
      <xdr:row>37</xdr:row>
      <xdr:rowOff>100853</xdr:rowOff>
    </xdr:from>
    <xdr:to>
      <xdr:col>10</xdr:col>
      <xdr:colOff>786652</xdr:colOff>
      <xdr:row>50</xdr:row>
      <xdr:rowOff>127748</xdr:rowOff>
    </xdr:to>
    <xdr:pic>
      <xdr:nvPicPr>
        <xdr:cNvPr id="9" name="15 Imagen">
          <a:extLst>
            <a:ext uri="{FF2B5EF4-FFF2-40B4-BE49-F238E27FC236}">
              <a16:creationId xmlns:a16="http://schemas.microsoft.com/office/drawing/2014/main" id="{7E9B5B5E-253F-4667-BE62-964AD31AB4F9}"/>
            </a:ext>
          </a:extLst>
        </xdr:cNvPr>
        <xdr:cNvPicPr>
          <a:picLocks noChangeAspect="1"/>
        </xdr:cNvPicPr>
      </xdr:nvPicPr>
      <xdr:blipFill>
        <a:blip xmlns:r="http://schemas.openxmlformats.org/officeDocument/2006/relationships" r:embed="rId8"/>
        <a:stretch>
          <a:fillRect/>
        </a:stretch>
      </xdr:blipFill>
      <xdr:spPr>
        <a:xfrm>
          <a:off x="4790738" y="7911353"/>
          <a:ext cx="3425414" cy="2419575"/>
        </a:xfrm>
        <a:prstGeom prst="rect">
          <a:avLst/>
        </a:prstGeom>
      </xdr:spPr>
    </xdr:pic>
    <xdr:clientData/>
  </xdr:twoCellAnchor>
  <xdr:twoCellAnchor editAs="oneCell">
    <xdr:from>
      <xdr:col>2</xdr:col>
      <xdr:colOff>56030</xdr:colOff>
      <xdr:row>53</xdr:row>
      <xdr:rowOff>67236</xdr:rowOff>
    </xdr:from>
    <xdr:to>
      <xdr:col>6</xdr:col>
      <xdr:colOff>324075</xdr:colOff>
      <xdr:row>66</xdr:row>
      <xdr:rowOff>116990</xdr:rowOff>
    </xdr:to>
    <xdr:pic>
      <xdr:nvPicPr>
        <xdr:cNvPr id="10" name="17 Imagen">
          <a:extLst>
            <a:ext uri="{FF2B5EF4-FFF2-40B4-BE49-F238E27FC236}">
              <a16:creationId xmlns:a16="http://schemas.microsoft.com/office/drawing/2014/main" id="{5553C0A6-1816-4FAB-9200-EE9A14E68B8E}"/>
            </a:ext>
          </a:extLst>
        </xdr:cNvPr>
        <xdr:cNvPicPr>
          <a:picLocks noChangeAspect="1"/>
        </xdr:cNvPicPr>
      </xdr:nvPicPr>
      <xdr:blipFill>
        <a:blip xmlns:r="http://schemas.openxmlformats.org/officeDocument/2006/relationships" r:embed="rId9"/>
        <a:stretch>
          <a:fillRect/>
        </a:stretch>
      </xdr:blipFill>
      <xdr:spPr>
        <a:xfrm>
          <a:off x="658010" y="11070516"/>
          <a:ext cx="3468445" cy="2442434"/>
        </a:xfrm>
        <a:prstGeom prst="rect">
          <a:avLst/>
        </a:prstGeom>
      </xdr:spPr>
    </xdr:pic>
    <xdr:clientData/>
  </xdr:twoCellAnchor>
  <xdr:twoCellAnchor editAs="oneCell">
    <xdr:from>
      <xdr:col>7</xdr:col>
      <xdr:colOff>358588</xdr:colOff>
      <xdr:row>53</xdr:row>
      <xdr:rowOff>89647</xdr:rowOff>
    </xdr:from>
    <xdr:to>
      <xdr:col>10</xdr:col>
      <xdr:colOff>842682</xdr:colOff>
      <xdr:row>66</xdr:row>
      <xdr:rowOff>116541</xdr:rowOff>
    </xdr:to>
    <xdr:pic>
      <xdr:nvPicPr>
        <xdr:cNvPr id="11" name="19 Imagen">
          <a:extLst>
            <a:ext uri="{FF2B5EF4-FFF2-40B4-BE49-F238E27FC236}">
              <a16:creationId xmlns:a16="http://schemas.microsoft.com/office/drawing/2014/main" id="{5717DFAF-0A4B-4C06-AA52-001A7FDF5249}"/>
            </a:ext>
          </a:extLst>
        </xdr:cNvPr>
        <xdr:cNvPicPr>
          <a:picLocks noChangeAspect="1"/>
        </xdr:cNvPicPr>
      </xdr:nvPicPr>
      <xdr:blipFill>
        <a:blip xmlns:r="http://schemas.openxmlformats.org/officeDocument/2006/relationships" r:embed="rId10"/>
        <a:stretch>
          <a:fillRect/>
        </a:stretch>
      </xdr:blipFill>
      <xdr:spPr>
        <a:xfrm>
          <a:off x="4846768" y="11092927"/>
          <a:ext cx="3425414" cy="2419574"/>
        </a:xfrm>
        <a:prstGeom prst="rect">
          <a:avLst/>
        </a:prstGeom>
      </xdr:spPr>
    </xdr:pic>
    <xdr:clientData/>
  </xdr:twoCellAnchor>
  <xdr:twoCellAnchor editAs="oneCell">
    <xdr:from>
      <xdr:col>2</xdr:col>
      <xdr:colOff>89647</xdr:colOff>
      <xdr:row>69</xdr:row>
      <xdr:rowOff>78442</xdr:rowOff>
    </xdr:from>
    <xdr:to>
      <xdr:col>6</xdr:col>
      <xdr:colOff>327212</xdr:colOff>
      <xdr:row>82</xdr:row>
      <xdr:rowOff>105336</xdr:rowOff>
    </xdr:to>
    <xdr:pic>
      <xdr:nvPicPr>
        <xdr:cNvPr id="12" name="21 Imagen">
          <a:extLst>
            <a:ext uri="{FF2B5EF4-FFF2-40B4-BE49-F238E27FC236}">
              <a16:creationId xmlns:a16="http://schemas.microsoft.com/office/drawing/2014/main" id="{402E768B-62DD-42E2-8193-C360CE57F719}"/>
            </a:ext>
          </a:extLst>
        </xdr:cNvPr>
        <xdr:cNvPicPr>
          <a:picLocks noChangeAspect="1"/>
        </xdr:cNvPicPr>
      </xdr:nvPicPr>
      <xdr:blipFill>
        <a:blip xmlns:r="http://schemas.openxmlformats.org/officeDocument/2006/relationships" r:embed="rId11"/>
        <a:stretch>
          <a:fillRect/>
        </a:stretch>
      </xdr:blipFill>
      <xdr:spPr>
        <a:xfrm>
          <a:off x="691627" y="14274502"/>
          <a:ext cx="3437965" cy="2419574"/>
        </a:xfrm>
        <a:prstGeom prst="rect">
          <a:avLst/>
        </a:prstGeom>
      </xdr:spPr>
    </xdr:pic>
    <xdr:clientData/>
  </xdr:twoCellAnchor>
  <xdr:twoCellAnchor editAs="oneCell">
    <xdr:from>
      <xdr:col>7</xdr:col>
      <xdr:colOff>369794</xdr:colOff>
      <xdr:row>69</xdr:row>
      <xdr:rowOff>100853</xdr:rowOff>
    </xdr:from>
    <xdr:to>
      <xdr:col>10</xdr:col>
      <xdr:colOff>808168</xdr:colOff>
      <xdr:row>82</xdr:row>
      <xdr:rowOff>89647</xdr:rowOff>
    </xdr:to>
    <xdr:pic>
      <xdr:nvPicPr>
        <xdr:cNvPr id="13" name="23 Imagen">
          <a:extLst>
            <a:ext uri="{FF2B5EF4-FFF2-40B4-BE49-F238E27FC236}">
              <a16:creationId xmlns:a16="http://schemas.microsoft.com/office/drawing/2014/main" id="{A93FC092-E780-436F-A881-3A257C23E531}"/>
            </a:ext>
          </a:extLst>
        </xdr:cNvPr>
        <xdr:cNvPicPr>
          <a:picLocks noChangeAspect="1"/>
        </xdr:cNvPicPr>
      </xdr:nvPicPr>
      <xdr:blipFill>
        <a:blip xmlns:r="http://schemas.openxmlformats.org/officeDocument/2006/relationships" r:embed="rId12"/>
        <a:stretch>
          <a:fillRect/>
        </a:stretch>
      </xdr:blipFill>
      <xdr:spPr>
        <a:xfrm>
          <a:off x="4857974" y="14296913"/>
          <a:ext cx="3379694" cy="2381474"/>
        </a:xfrm>
        <a:prstGeom prst="rect">
          <a:avLst/>
        </a:prstGeom>
      </xdr:spPr>
    </xdr:pic>
    <xdr:clientData/>
  </xdr:twoCellAnchor>
  <xdr:twoCellAnchor editAs="oneCell">
    <xdr:from>
      <xdr:col>2</xdr:col>
      <xdr:colOff>168088</xdr:colOff>
      <xdr:row>85</xdr:row>
      <xdr:rowOff>78442</xdr:rowOff>
    </xdr:from>
    <xdr:to>
      <xdr:col>6</xdr:col>
      <xdr:colOff>405653</xdr:colOff>
      <xdr:row>98</xdr:row>
      <xdr:rowOff>105336</xdr:rowOff>
    </xdr:to>
    <xdr:pic>
      <xdr:nvPicPr>
        <xdr:cNvPr id="14" name="24 Imagen">
          <a:extLst>
            <a:ext uri="{FF2B5EF4-FFF2-40B4-BE49-F238E27FC236}">
              <a16:creationId xmlns:a16="http://schemas.microsoft.com/office/drawing/2014/main" id="{51C22B60-E074-44C0-9E5E-02BE51D1D632}"/>
            </a:ext>
          </a:extLst>
        </xdr:cNvPr>
        <xdr:cNvPicPr>
          <a:picLocks noChangeAspect="1"/>
        </xdr:cNvPicPr>
      </xdr:nvPicPr>
      <xdr:blipFill>
        <a:blip xmlns:r="http://schemas.openxmlformats.org/officeDocument/2006/relationships" r:embed="rId13"/>
        <a:stretch>
          <a:fillRect/>
        </a:stretch>
      </xdr:blipFill>
      <xdr:spPr>
        <a:xfrm>
          <a:off x="770068" y="17467282"/>
          <a:ext cx="3437965" cy="2419574"/>
        </a:xfrm>
        <a:prstGeom prst="rect">
          <a:avLst/>
        </a:prstGeom>
      </xdr:spPr>
    </xdr:pic>
    <xdr:clientData/>
  </xdr:twoCellAnchor>
  <xdr:twoCellAnchor editAs="oneCell">
    <xdr:from>
      <xdr:col>7</xdr:col>
      <xdr:colOff>336177</xdr:colOff>
      <xdr:row>85</xdr:row>
      <xdr:rowOff>67235</xdr:rowOff>
    </xdr:from>
    <xdr:to>
      <xdr:col>10</xdr:col>
      <xdr:colOff>820271</xdr:colOff>
      <xdr:row>98</xdr:row>
      <xdr:rowOff>94129</xdr:rowOff>
    </xdr:to>
    <xdr:pic>
      <xdr:nvPicPr>
        <xdr:cNvPr id="15" name="30 Imagen">
          <a:extLst>
            <a:ext uri="{FF2B5EF4-FFF2-40B4-BE49-F238E27FC236}">
              <a16:creationId xmlns:a16="http://schemas.microsoft.com/office/drawing/2014/main" id="{E8E6113C-E8F8-461E-886A-1A7A84346DC1}"/>
            </a:ext>
          </a:extLst>
        </xdr:cNvPr>
        <xdr:cNvPicPr>
          <a:picLocks noChangeAspect="1"/>
        </xdr:cNvPicPr>
      </xdr:nvPicPr>
      <xdr:blipFill>
        <a:blip xmlns:r="http://schemas.openxmlformats.org/officeDocument/2006/relationships" r:embed="rId14"/>
        <a:stretch>
          <a:fillRect/>
        </a:stretch>
      </xdr:blipFill>
      <xdr:spPr>
        <a:xfrm>
          <a:off x="4824357" y="17456075"/>
          <a:ext cx="3425414" cy="2419574"/>
        </a:xfrm>
        <a:prstGeom prst="rect">
          <a:avLst/>
        </a:prstGeom>
      </xdr:spPr>
    </xdr:pic>
    <xdr:clientData/>
  </xdr:twoCellAnchor>
  <xdr:twoCellAnchor editAs="oneCell">
    <xdr:from>
      <xdr:col>2</xdr:col>
      <xdr:colOff>145678</xdr:colOff>
      <xdr:row>101</xdr:row>
      <xdr:rowOff>78441</xdr:rowOff>
    </xdr:from>
    <xdr:to>
      <xdr:col>6</xdr:col>
      <xdr:colOff>383243</xdr:colOff>
      <xdr:row>114</xdr:row>
      <xdr:rowOff>105335</xdr:rowOff>
    </xdr:to>
    <xdr:pic>
      <xdr:nvPicPr>
        <xdr:cNvPr id="16" name="34 Imagen">
          <a:extLst>
            <a:ext uri="{FF2B5EF4-FFF2-40B4-BE49-F238E27FC236}">
              <a16:creationId xmlns:a16="http://schemas.microsoft.com/office/drawing/2014/main" id="{E1A0CD1D-D9B4-4CEB-98CB-10614AA3D35B}"/>
            </a:ext>
          </a:extLst>
        </xdr:cNvPr>
        <xdr:cNvPicPr>
          <a:picLocks noChangeAspect="1"/>
        </xdr:cNvPicPr>
      </xdr:nvPicPr>
      <xdr:blipFill>
        <a:blip xmlns:r="http://schemas.openxmlformats.org/officeDocument/2006/relationships" r:embed="rId15"/>
        <a:stretch>
          <a:fillRect/>
        </a:stretch>
      </xdr:blipFill>
      <xdr:spPr>
        <a:xfrm>
          <a:off x="747658" y="20660061"/>
          <a:ext cx="3437965" cy="2419574"/>
        </a:xfrm>
        <a:prstGeom prst="rect">
          <a:avLst/>
        </a:prstGeom>
      </xdr:spPr>
    </xdr:pic>
    <xdr:clientData/>
  </xdr:twoCellAnchor>
  <xdr:twoCellAnchor editAs="oneCell">
    <xdr:from>
      <xdr:col>7</xdr:col>
      <xdr:colOff>257735</xdr:colOff>
      <xdr:row>101</xdr:row>
      <xdr:rowOff>56030</xdr:rowOff>
    </xdr:from>
    <xdr:to>
      <xdr:col>10</xdr:col>
      <xdr:colOff>741829</xdr:colOff>
      <xdr:row>114</xdr:row>
      <xdr:rowOff>82924</xdr:rowOff>
    </xdr:to>
    <xdr:pic>
      <xdr:nvPicPr>
        <xdr:cNvPr id="17" name="35 Imagen">
          <a:extLst>
            <a:ext uri="{FF2B5EF4-FFF2-40B4-BE49-F238E27FC236}">
              <a16:creationId xmlns:a16="http://schemas.microsoft.com/office/drawing/2014/main" id="{3CAE676C-EF5F-4AD9-8842-74DAF8D5A4F2}"/>
            </a:ext>
          </a:extLst>
        </xdr:cNvPr>
        <xdr:cNvPicPr>
          <a:picLocks noChangeAspect="1"/>
        </xdr:cNvPicPr>
      </xdr:nvPicPr>
      <xdr:blipFill>
        <a:blip xmlns:r="http://schemas.openxmlformats.org/officeDocument/2006/relationships" r:embed="rId16"/>
        <a:stretch>
          <a:fillRect/>
        </a:stretch>
      </xdr:blipFill>
      <xdr:spPr>
        <a:xfrm>
          <a:off x="4745915" y="20637650"/>
          <a:ext cx="3425414" cy="2419574"/>
        </a:xfrm>
        <a:prstGeom prst="rect">
          <a:avLst/>
        </a:prstGeom>
      </xdr:spPr>
    </xdr:pic>
    <xdr:clientData/>
  </xdr:twoCellAnchor>
  <xdr:twoCellAnchor editAs="oneCell">
    <xdr:from>
      <xdr:col>2</xdr:col>
      <xdr:colOff>156882</xdr:colOff>
      <xdr:row>117</xdr:row>
      <xdr:rowOff>100853</xdr:rowOff>
    </xdr:from>
    <xdr:to>
      <xdr:col>6</xdr:col>
      <xdr:colOff>363967</xdr:colOff>
      <xdr:row>130</xdr:row>
      <xdr:rowOff>104887</xdr:rowOff>
    </xdr:to>
    <xdr:pic>
      <xdr:nvPicPr>
        <xdr:cNvPr id="18" name="37 Imagen">
          <a:extLst>
            <a:ext uri="{FF2B5EF4-FFF2-40B4-BE49-F238E27FC236}">
              <a16:creationId xmlns:a16="http://schemas.microsoft.com/office/drawing/2014/main" id="{3E660DD3-4E16-45B5-AACF-1626027A52B9}"/>
            </a:ext>
          </a:extLst>
        </xdr:cNvPr>
        <xdr:cNvPicPr>
          <a:picLocks noChangeAspect="1"/>
        </xdr:cNvPicPr>
      </xdr:nvPicPr>
      <xdr:blipFill>
        <a:blip xmlns:r="http://schemas.openxmlformats.org/officeDocument/2006/relationships" r:embed="rId17"/>
        <a:stretch>
          <a:fillRect/>
        </a:stretch>
      </xdr:blipFill>
      <xdr:spPr>
        <a:xfrm>
          <a:off x="758862" y="23875253"/>
          <a:ext cx="3407485" cy="2396714"/>
        </a:xfrm>
        <a:prstGeom prst="rect">
          <a:avLst/>
        </a:prstGeom>
      </xdr:spPr>
    </xdr:pic>
    <xdr:clientData/>
  </xdr:twoCellAnchor>
  <xdr:twoCellAnchor editAs="oneCell">
    <xdr:from>
      <xdr:col>7</xdr:col>
      <xdr:colOff>369794</xdr:colOff>
      <xdr:row>117</xdr:row>
      <xdr:rowOff>67236</xdr:rowOff>
    </xdr:from>
    <xdr:to>
      <xdr:col>10</xdr:col>
      <xdr:colOff>853888</xdr:colOff>
      <xdr:row>130</xdr:row>
      <xdr:rowOff>94130</xdr:rowOff>
    </xdr:to>
    <xdr:pic>
      <xdr:nvPicPr>
        <xdr:cNvPr id="19" name="38 Imagen">
          <a:extLst>
            <a:ext uri="{FF2B5EF4-FFF2-40B4-BE49-F238E27FC236}">
              <a16:creationId xmlns:a16="http://schemas.microsoft.com/office/drawing/2014/main" id="{ABF4E628-3154-4A3A-A351-B4152BD33194}"/>
            </a:ext>
          </a:extLst>
        </xdr:cNvPr>
        <xdr:cNvPicPr>
          <a:picLocks noChangeAspect="1"/>
        </xdr:cNvPicPr>
      </xdr:nvPicPr>
      <xdr:blipFill>
        <a:blip xmlns:r="http://schemas.openxmlformats.org/officeDocument/2006/relationships" r:embed="rId18"/>
        <a:stretch>
          <a:fillRect/>
        </a:stretch>
      </xdr:blipFill>
      <xdr:spPr>
        <a:xfrm>
          <a:off x="4857974" y="23841636"/>
          <a:ext cx="3425414" cy="2419574"/>
        </a:xfrm>
        <a:prstGeom prst="rect">
          <a:avLst/>
        </a:prstGeom>
      </xdr:spPr>
    </xdr:pic>
    <xdr:clientData/>
  </xdr:twoCellAnchor>
  <xdr:twoCellAnchor editAs="oneCell">
    <xdr:from>
      <xdr:col>2</xdr:col>
      <xdr:colOff>145676</xdr:colOff>
      <xdr:row>133</xdr:row>
      <xdr:rowOff>89647</xdr:rowOff>
    </xdr:from>
    <xdr:to>
      <xdr:col>6</xdr:col>
      <xdr:colOff>352761</xdr:colOff>
      <xdr:row>146</xdr:row>
      <xdr:rowOff>93681</xdr:rowOff>
    </xdr:to>
    <xdr:pic>
      <xdr:nvPicPr>
        <xdr:cNvPr id="20" name="41 Imagen">
          <a:extLst>
            <a:ext uri="{FF2B5EF4-FFF2-40B4-BE49-F238E27FC236}">
              <a16:creationId xmlns:a16="http://schemas.microsoft.com/office/drawing/2014/main" id="{111DC6A0-B851-4B38-98F8-70FCCE55A98A}"/>
            </a:ext>
          </a:extLst>
        </xdr:cNvPr>
        <xdr:cNvPicPr>
          <a:picLocks noChangeAspect="1"/>
        </xdr:cNvPicPr>
      </xdr:nvPicPr>
      <xdr:blipFill>
        <a:blip xmlns:r="http://schemas.openxmlformats.org/officeDocument/2006/relationships" r:embed="rId19"/>
        <a:stretch>
          <a:fillRect/>
        </a:stretch>
      </xdr:blipFill>
      <xdr:spPr>
        <a:xfrm>
          <a:off x="747656" y="27056827"/>
          <a:ext cx="3407485" cy="2396714"/>
        </a:xfrm>
        <a:prstGeom prst="rect">
          <a:avLst/>
        </a:prstGeom>
      </xdr:spPr>
    </xdr:pic>
    <xdr:clientData/>
  </xdr:twoCellAnchor>
  <xdr:twoCellAnchor editAs="oneCell">
    <xdr:from>
      <xdr:col>7</xdr:col>
      <xdr:colOff>358588</xdr:colOff>
      <xdr:row>133</xdr:row>
      <xdr:rowOff>67236</xdr:rowOff>
    </xdr:from>
    <xdr:to>
      <xdr:col>10</xdr:col>
      <xdr:colOff>812202</xdr:colOff>
      <xdr:row>146</xdr:row>
      <xdr:rowOff>71270</xdr:rowOff>
    </xdr:to>
    <xdr:pic>
      <xdr:nvPicPr>
        <xdr:cNvPr id="21" name="42 Imagen">
          <a:extLst>
            <a:ext uri="{FF2B5EF4-FFF2-40B4-BE49-F238E27FC236}">
              <a16:creationId xmlns:a16="http://schemas.microsoft.com/office/drawing/2014/main" id="{9C092BF9-42AC-4C77-82DD-44EB0F361BB7}"/>
            </a:ext>
          </a:extLst>
        </xdr:cNvPr>
        <xdr:cNvPicPr>
          <a:picLocks noChangeAspect="1"/>
        </xdr:cNvPicPr>
      </xdr:nvPicPr>
      <xdr:blipFill>
        <a:blip xmlns:r="http://schemas.openxmlformats.org/officeDocument/2006/relationships" r:embed="rId20"/>
        <a:stretch>
          <a:fillRect/>
        </a:stretch>
      </xdr:blipFill>
      <xdr:spPr>
        <a:xfrm>
          <a:off x="4846768" y="27034416"/>
          <a:ext cx="3394934" cy="2396714"/>
        </a:xfrm>
        <a:prstGeom prst="rect">
          <a:avLst/>
        </a:prstGeom>
      </xdr:spPr>
    </xdr:pic>
    <xdr:clientData/>
  </xdr:twoCellAnchor>
  <xdr:twoCellAnchor editAs="oneCell">
    <xdr:from>
      <xdr:col>2</xdr:col>
      <xdr:colOff>112059</xdr:colOff>
      <xdr:row>149</xdr:row>
      <xdr:rowOff>67235</xdr:rowOff>
    </xdr:from>
    <xdr:to>
      <xdr:col>6</xdr:col>
      <xdr:colOff>319144</xdr:colOff>
      <xdr:row>162</xdr:row>
      <xdr:rowOff>71270</xdr:rowOff>
    </xdr:to>
    <xdr:pic>
      <xdr:nvPicPr>
        <xdr:cNvPr id="22" name="43 Imagen">
          <a:extLst>
            <a:ext uri="{FF2B5EF4-FFF2-40B4-BE49-F238E27FC236}">
              <a16:creationId xmlns:a16="http://schemas.microsoft.com/office/drawing/2014/main" id="{8A6FD3F6-4DEE-4976-A918-16EF96ED81FD}"/>
            </a:ext>
          </a:extLst>
        </xdr:cNvPr>
        <xdr:cNvPicPr>
          <a:picLocks noChangeAspect="1"/>
        </xdr:cNvPicPr>
      </xdr:nvPicPr>
      <xdr:blipFill>
        <a:blip xmlns:r="http://schemas.openxmlformats.org/officeDocument/2006/relationships" r:embed="rId21"/>
        <a:stretch>
          <a:fillRect/>
        </a:stretch>
      </xdr:blipFill>
      <xdr:spPr>
        <a:xfrm>
          <a:off x="714039" y="30227195"/>
          <a:ext cx="3407485" cy="2396715"/>
        </a:xfrm>
        <a:prstGeom prst="rect">
          <a:avLst/>
        </a:prstGeom>
      </xdr:spPr>
    </xdr:pic>
    <xdr:clientData/>
  </xdr:twoCellAnchor>
  <xdr:twoCellAnchor editAs="oneCell">
    <xdr:from>
      <xdr:col>7</xdr:col>
      <xdr:colOff>347382</xdr:colOff>
      <xdr:row>149</xdr:row>
      <xdr:rowOff>78442</xdr:rowOff>
    </xdr:from>
    <xdr:to>
      <xdr:col>10</xdr:col>
      <xdr:colOff>800996</xdr:colOff>
      <xdr:row>162</xdr:row>
      <xdr:rowOff>74857</xdr:rowOff>
    </xdr:to>
    <xdr:pic>
      <xdr:nvPicPr>
        <xdr:cNvPr id="23" name="44 Imagen">
          <a:extLst>
            <a:ext uri="{FF2B5EF4-FFF2-40B4-BE49-F238E27FC236}">
              <a16:creationId xmlns:a16="http://schemas.microsoft.com/office/drawing/2014/main" id="{EF3514BB-FE9F-46CB-9597-BBEBF3283054}"/>
            </a:ext>
          </a:extLst>
        </xdr:cNvPr>
        <xdr:cNvPicPr>
          <a:picLocks noChangeAspect="1"/>
        </xdr:cNvPicPr>
      </xdr:nvPicPr>
      <xdr:blipFill>
        <a:blip xmlns:r="http://schemas.openxmlformats.org/officeDocument/2006/relationships" r:embed="rId22"/>
        <a:stretch>
          <a:fillRect/>
        </a:stretch>
      </xdr:blipFill>
      <xdr:spPr>
        <a:xfrm>
          <a:off x="4835562" y="30238402"/>
          <a:ext cx="3394934" cy="2389095"/>
        </a:xfrm>
        <a:prstGeom prst="rect">
          <a:avLst/>
        </a:prstGeom>
      </xdr:spPr>
    </xdr:pic>
    <xdr:clientData/>
  </xdr:twoCellAnchor>
  <xdr:twoCellAnchor editAs="oneCell">
    <xdr:from>
      <xdr:col>2</xdr:col>
      <xdr:colOff>112059</xdr:colOff>
      <xdr:row>165</xdr:row>
      <xdr:rowOff>89647</xdr:rowOff>
    </xdr:from>
    <xdr:to>
      <xdr:col>6</xdr:col>
      <xdr:colOff>326764</xdr:colOff>
      <xdr:row>178</xdr:row>
      <xdr:rowOff>93681</xdr:rowOff>
    </xdr:to>
    <xdr:pic>
      <xdr:nvPicPr>
        <xdr:cNvPr id="24" name="45 Imagen">
          <a:extLst>
            <a:ext uri="{FF2B5EF4-FFF2-40B4-BE49-F238E27FC236}">
              <a16:creationId xmlns:a16="http://schemas.microsoft.com/office/drawing/2014/main" id="{8F91A5EE-C107-4BF1-9E66-88D366B3F7E8}"/>
            </a:ext>
          </a:extLst>
        </xdr:cNvPr>
        <xdr:cNvPicPr>
          <a:picLocks noChangeAspect="1"/>
        </xdr:cNvPicPr>
      </xdr:nvPicPr>
      <xdr:blipFill>
        <a:blip xmlns:r="http://schemas.openxmlformats.org/officeDocument/2006/relationships" r:embed="rId23"/>
        <a:stretch>
          <a:fillRect/>
        </a:stretch>
      </xdr:blipFill>
      <xdr:spPr>
        <a:xfrm>
          <a:off x="714039" y="33442387"/>
          <a:ext cx="3415105" cy="2396714"/>
        </a:xfrm>
        <a:prstGeom prst="rect">
          <a:avLst/>
        </a:prstGeom>
      </xdr:spPr>
    </xdr:pic>
    <xdr:clientData/>
  </xdr:twoCellAnchor>
  <xdr:twoCellAnchor editAs="oneCell">
    <xdr:from>
      <xdr:col>7</xdr:col>
      <xdr:colOff>358589</xdr:colOff>
      <xdr:row>165</xdr:row>
      <xdr:rowOff>89646</xdr:rowOff>
    </xdr:from>
    <xdr:to>
      <xdr:col>10</xdr:col>
      <xdr:colOff>812203</xdr:colOff>
      <xdr:row>178</xdr:row>
      <xdr:rowOff>93680</xdr:rowOff>
    </xdr:to>
    <xdr:pic>
      <xdr:nvPicPr>
        <xdr:cNvPr id="25" name="47 Imagen">
          <a:extLst>
            <a:ext uri="{FF2B5EF4-FFF2-40B4-BE49-F238E27FC236}">
              <a16:creationId xmlns:a16="http://schemas.microsoft.com/office/drawing/2014/main" id="{78C8088C-5C9B-4305-A5BD-940FCA60A317}"/>
            </a:ext>
          </a:extLst>
        </xdr:cNvPr>
        <xdr:cNvPicPr>
          <a:picLocks noChangeAspect="1"/>
        </xdr:cNvPicPr>
      </xdr:nvPicPr>
      <xdr:blipFill>
        <a:blip xmlns:r="http://schemas.openxmlformats.org/officeDocument/2006/relationships" r:embed="rId24"/>
        <a:stretch>
          <a:fillRect/>
        </a:stretch>
      </xdr:blipFill>
      <xdr:spPr>
        <a:xfrm>
          <a:off x="4846769" y="33442386"/>
          <a:ext cx="3394934" cy="2396714"/>
        </a:xfrm>
        <a:prstGeom prst="rect">
          <a:avLst/>
        </a:prstGeom>
      </xdr:spPr>
    </xdr:pic>
    <xdr:clientData/>
  </xdr:twoCellAnchor>
  <xdr:twoCellAnchor editAs="oneCell">
    <xdr:from>
      <xdr:col>2</xdr:col>
      <xdr:colOff>89647</xdr:colOff>
      <xdr:row>181</xdr:row>
      <xdr:rowOff>100852</xdr:rowOff>
    </xdr:from>
    <xdr:to>
      <xdr:col>6</xdr:col>
      <xdr:colOff>296732</xdr:colOff>
      <xdr:row>194</xdr:row>
      <xdr:rowOff>104886</xdr:rowOff>
    </xdr:to>
    <xdr:pic>
      <xdr:nvPicPr>
        <xdr:cNvPr id="26" name="48 Imagen">
          <a:extLst>
            <a:ext uri="{FF2B5EF4-FFF2-40B4-BE49-F238E27FC236}">
              <a16:creationId xmlns:a16="http://schemas.microsoft.com/office/drawing/2014/main" id="{A7CE34A1-944D-46CA-9638-1D62C5491FDD}"/>
            </a:ext>
          </a:extLst>
        </xdr:cNvPr>
        <xdr:cNvPicPr>
          <a:picLocks noChangeAspect="1"/>
        </xdr:cNvPicPr>
      </xdr:nvPicPr>
      <xdr:blipFill>
        <a:blip xmlns:r="http://schemas.openxmlformats.org/officeDocument/2006/relationships" r:embed="rId25"/>
        <a:stretch>
          <a:fillRect/>
        </a:stretch>
      </xdr:blipFill>
      <xdr:spPr>
        <a:xfrm>
          <a:off x="691627" y="36646372"/>
          <a:ext cx="3407485" cy="2396714"/>
        </a:xfrm>
        <a:prstGeom prst="rect">
          <a:avLst/>
        </a:prstGeom>
      </xdr:spPr>
    </xdr:pic>
    <xdr:clientData/>
  </xdr:twoCellAnchor>
  <xdr:twoCellAnchor editAs="oneCell">
    <xdr:from>
      <xdr:col>8</xdr:col>
      <xdr:colOff>33618</xdr:colOff>
      <xdr:row>181</xdr:row>
      <xdr:rowOff>100853</xdr:rowOff>
    </xdr:from>
    <xdr:to>
      <xdr:col>10</xdr:col>
      <xdr:colOff>875852</xdr:colOff>
      <xdr:row>194</xdr:row>
      <xdr:rowOff>104887</xdr:rowOff>
    </xdr:to>
    <xdr:pic>
      <xdr:nvPicPr>
        <xdr:cNvPr id="27" name="49 Imagen">
          <a:extLst>
            <a:ext uri="{FF2B5EF4-FFF2-40B4-BE49-F238E27FC236}">
              <a16:creationId xmlns:a16="http://schemas.microsoft.com/office/drawing/2014/main" id="{93188F47-5319-4AC8-B496-F2AB6E74F9F4}"/>
            </a:ext>
          </a:extLst>
        </xdr:cNvPr>
        <xdr:cNvPicPr>
          <a:picLocks noChangeAspect="1"/>
        </xdr:cNvPicPr>
      </xdr:nvPicPr>
      <xdr:blipFill>
        <a:blip xmlns:r="http://schemas.openxmlformats.org/officeDocument/2006/relationships" r:embed="rId26"/>
        <a:stretch>
          <a:fillRect/>
        </a:stretch>
      </xdr:blipFill>
      <xdr:spPr>
        <a:xfrm>
          <a:off x="4910418" y="36646373"/>
          <a:ext cx="3394934" cy="2396714"/>
        </a:xfrm>
        <a:prstGeom prst="rect">
          <a:avLst/>
        </a:prstGeom>
      </xdr:spPr>
    </xdr:pic>
    <xdr:clientData/>
  </xdr:twoCellAnchor>
  <xdr:twoCellAnchor editAs="oneCell">
    <xdr:from>
      <xdr:col>2</xdr:col>
      <xdr:colOff>112058</xdr:colOff>
      <xdr:row>197</xdr:row>
      <xdr:rowOff>89647</xdr:rowOff>
    </xdr:from>
    <xdr:to>
      <xdr:col>6</xdr:col>
      <xdr:colOff>326763</xdr:colOff>
      <xdr:row>210</xdr:row>
      <xdr:rowOff>93681</xdr:rowOff>
    </xdr:to>
    <xdr:pic>
      <xdr:nvPicPr>
        <xdr:cNvPr id="28" name="50 Imagen">
          <a:extLst>
            <a:ext uri="{FF2B5EF4-FFF2-40B4-BE49-F238E27FC236}">
              <a16:creationId xmlns:a16="http://schemas.microsoft.com/office/drawing/2014/main" id="{01BA2AFB-56EF-4228-911A-54D41E27527C}"/>
            </a:ext>
          </a:extLst>
        </xdr:cNvPr>
        <xdr:cNvPicPr>
          <a:picLocks noChangeAspect="1"/>
        </xdr:cNvPicPr>
      </xdr:nvPicPr>
      <xdr:blipFill>
        <a:blip xmlns:r="http://schemas.openxmlformats.org/officeDocument/2006/relationships" r:embed="rId27"/>
        <a:stretch>
          <a:fillRect/>
        </a:stretch>
      </xdr:blipFill>
      <xdr:spPr>
        <a:xfrm>
          <a:off x="714038" y="39827947"/>
          <a:ext cx="3415105" cy="2396714"/>
        </a:xfrm>
        <a:prstGeom prst="rect">
          <a:avLst/>
        </a:prstGeom>
      </xdr:spPr>
    </xdr:pic>
    <xdr:clientData/>
  </xdr:twoCellAnchor>
  <xdr:twoCellAnchor editAs="oneCell">
    <xdr:from>
      <xdr:col>7</xdr:col>
      <xdr:colOff>347382</xdr:colOff>
      <xdr:row>197</xdr:row>
      <xdr:rowOff>100853</xdr:rowOff>
    </xdr:from>
    <xdr:to>
      <xdr:col>10</xdr:col>
      <xdr:colOff>800996</xdr:colOff>
      <xdr:row>210</xdr:row>
      <xdr:rowOff>104887</xdr:rowOff>
    </xdr:to>
    <xdr:pic>
      <xdr:nvPicPr>
        <xdr:cNvPr id="29" name="51 Imagen">
          <a:extLst>
            <a:ext uri="{FF2B5EF4-FFF2-40B4-BE49-F238E27FC236}">
              <a16:creationId xmlns:a16="http://schemas.microsoft.com/office/drawing/2014/main" id="{02DFF60E-D5DF-4B62-AC8E-B3D39CE3835F}"/>
            </a:ext>
          </a:extLst>
        </xdr:cNvPr>
        <xdr:cNvPicPr>
          <a:picLocks noChangeAspect="1"/>
        </xdr:cNvPicPr>
      </xdr:nvPicPr>
      <xdr:blipFill>
        <a:blip xmlns:r="http://schemas.openxmlformats.org/officeDocument/2006/relationships" r:embed="rId28"/>
        <a:stretch>
          <a:fillRect/>
        </a:stretch>
      </xdr:blipFill>
      <xdr:spPr>
        <a:xfrm>
          <a:off x="4835562" y="39839153"/>
          <a:ext cx="3394934" cy="2396714"/>
        </a:xfrm>
        <a:prstGeom prst="rect">
          <a:avLst/>
        </a:prstGeom>
      </xdr:spPr>
    </xdr:pic>
    <xdr:clientData/>
  </xdr:twoCellAnchor>
  <xdr:twoCellAnchor editAs="oneCell">
    <xdr:from>
      <xdr:col>2</xdr:col>
      <xdr:colOff>201706</xdr:colOff>
      <xdr:row>213</xdr:row>
      <xdr:rowOff>89647</xdr:rowOff>
    </xdr:from>
    <xdr:to>
      <xdr:col>6</xdr:col>
      <xdr:colOff>408791</xdr:colOff>
      <xdr:row>226</xdr:row>
      <xdr:rowOff>93681</xdr:rowOff>
    </xdr:to>
    <xdr:pic>
      <xdr:nvPicPr>
        <xdr:cNvPr id="30" name="52 Imagen">
          <a:extLst>
            <a:ext uri="{FF2B5EF4-FFF2-40B4-BE49-F238E27FC236}">
              <a16:creationId xmlns:a16="http://schemas.microsoft.com/office/drawing/2014/main" id="{5CB04B65-D1B7-4BD1-B6D6-8E28FFD40FBA}"/>
            </a:ext>
          </a:extLst>
        </xdr:cNvPr>
        <xdr:cNvPicPr>
          <a:picLocks noChangeAspect="1"/>
        </xdr:cNvPicPr>
      </xdr:nvPicPr>
      <xdr:blipFill>
        <a:blip xmlns:r="http://schemas.openxmlformats.org/officeDocument/2006/relationships" r:embed="rId29"/>
        <a:stretch>
          <a:fillRect/>
        </a:stretch>
      </xdr:blipFill>
      <xdr:spPr>
        <a:xfrm>
          <a:off x="803686" y="43020727"/>
          <a:ext cx="3407485" cy="2396714"/>
        </a:xfrm>
        <a:prstGeom prst="rect">
          <a:avLst/>
        </a:prstGeom>
      </xdr:spPr>
    </xdr:pic>
    <xdr:clientData/>
  </xdr:twoCellAnchor>
  <xdr:twoCellAnchor editAs="oneCell">
    <xdr:from>
      <xdr:col>8</xdr:col>
      <xdr:colOff>22412</xdr:colOff>
      <xdr:row>213</xdr:row>
      <xdr:rowOff>89647</xdr:rowOff>
    </xdr:from>
    <xdr:to>
      <xdr:col>10</xdr:col>
      <xdr:colOff>864646</xdr:colOff>
      <xdr:row>226</xdr:row>
      <xdr:rowOff>93681</xdr:rowOff>
    </xdr:to>
    <xdr:pic>
      <xdr:nvPicPr>
        <xdr:cNvPr id="31" name="53 Imagen">
          <a:extLst>
            <a:ext uri="{FF2B5EF4-FFF2-40B4-BE49-F238E27FC236}">
              <a16:creationId xmlns:a16="http://schemas.microsoft.com/office/drawing/2014/main" id="{27EB7161-DBFD-46DA-81E8-A3E6285AD1D6}"/>
            </a:ext>
          </a:extLst>
        </xdr:cNvPr>
        <xdr:cNvPicPr>
          <a:picLocks noChangeAspect="1"/>
        </xdr:cNvPicPr>
      </xdr:nvPicPr>
      <xdr:blipFill>
        <a:blip xmlns:r="http://schemas.openxmlformats.org/officeDocument/2006/relationships" r:embed="rId30"/>
        <a:stretch>
          <a:fillRect/>
        </a:stretch>
      </xdr:blipFill>
      <xdr:spPr>
        <a:xfrm>
          <a:off x="4899212" y="43020727"/>
          <a:ext cx="3394934" cy="2396714"/>
        </a:xfrm>
        <a:prstGeom prst="rect">
          <a:avLst/>
        </a:prstGeom>
      </xdr:spPr>
    </xdr:pic>
    <xdr:clientData/>
  </xdr:twoCellAnchor>
  <xdr:twoCellAnchor editAs="oneCell">
    <xdr:from>
      <xdr:col>2</xdr:col>
      <xdr:colOff>44823</xdr:colOff>
      <xdr:row>229</xdr:row>
      <xdr:rowOff>100853</xdr:rowOff>
    </xdr:from>
    <xdr:to>
      <xdr:col>6</xdr:col>
      <xdr:colOff>259528</xdr:colOff>
      <xdr:row>242</xdr:row>
      <xdr:rowOff>104887</xdr:rowOff>
    </xdr:to>
    <xdr:pic>
      <xdr:nvPicPr>
        <xdr:cNvPr id="32" name="54 Imagen">
          <a:extLst>
            <a:ext uri="{FF2B5EF4-FFF2-40B4-BE49-F238E27FC236}">
              <a16:creationId xmlns:a16="http://schemas.microsoft.com/office/drawing/2014/main" id="{9628F697-1691-43E9-B2B5-11A7C1746B4E}"/>
            </a:ext>
          </a:extLst>
        </xdr:cNvPr>
        <xdr:cNvPicPr>
          <a:picLocks noChangeAspect="1"/>
        </xdr:cNvPicPr>
      </xdr:nvPicPr>
      <xdr:blipFill>
        <a:blip xmlns:r="http://schemas.openxmlformats.org/officeDocument/2006/relationships" r:embed="rId31"/>
        <a:stretch>
          <a:fillRect/>
        </a:stretch>
      </xdr:blipFill>
      <xdr:spPr>
        <a:xfrm>
          <a:off x="646803" y="46224713"/>
          <a:ext cx="3415105" cy="2396714"/>
        </a:xfrm>
        <a:prstGeom prst="rect">
          <a:avLst/>
        </a:prstGeom>
      </xdr:spPr>
    </xdr:pic>
    <xdr:clientData/>
  </xdr:twoCellAnchor>
  <xdr:twoCellAnchor editAs="oneCell">
    <xdr:from>
      <xdr:col>8</xdr:col>
      <xdr:colOff>33617</xdr:colOff>
      <xdr:row>229</xdr:row>
      <xdr:rowOff>56030</xdr:rowOff>
    </xdr:from>
    <xdr:to>
      <xdr:col>10</xdr:col>
      <xdr:colOff>868231</xdr:colOff>
      <xdr:row>242</xdr:row>
      <xdr:rowOff>52444</xdr:rowOff>
    </xdr:to>
    <xdr:pic>
      <xdr:nvPicPr>
        <xdr:cNvPr id="33" name="55 Imagen">
          <a:extLst>
            <a:ext uri="{FF2B5EF4-FFF2-40B4-BE49-F238E27FC236}">
              <a16:creationId xmlns:a16="http://schemas.microsoft.com/office/drawing/2014/main" id="{455F6868-B4D2-4DB4-AE39-BE8A3932A8E3}"/>
            </a:ext>
          </a:extLst>
        </xdr:cNvPr>
        <xdr:cNvPicPr>
          <a:picLocks noChangeAspect="1"/>
        </xdr:cNvPicPr>
      </xdr:nvPicPr>
      <xdr:blipFill>
        <a:blip xmlns:r="http://schemas.openxmlformats.org/officeDocument/2006/relationships" r:embed="rId32"/>
        <a:stretch>
          <a:fillRect/>
        </a:stretch>
      </xdr:blipFill>
      <xdr:spPr>
        <a:xfrm>
          <a:off x="4910417" y="46179890"/>
          <a:ext cx="3387314" cy="238909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80F9510C-4885-407F-AFF7-172D7361D3F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7A821E3C-F414-4D6E-95D7-5EC6826880F4}"/>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oneCellAnchor>
    <xdr:from>
      <xdr:col>0</xdr:col>
      <xdr:colOff>0</xdr:colOff>
      <xdr:row>327</xdr:row>
      <xdr:rowOff>0</xdr:rowOff>
    </xdr:from>
    <xdr:ext cx="2217420" cy="0"/>
    <xdr:pic>
      <xdr:nvPicPr>
        <xdr:cNvPr id="4" name="Imagen 3">
          <a:extLst>
            <a:ext uri="{FF2B5EF4-FFF2-40B4-BE49-F238E27FC236}">
              <a16:creationId xmlns:a16="http://schemas.microsoft.com/office/drawing/2014/main" id="{44659C09-3720-4312-A3DB-CE22FC476896}"/>
            </a:ext>
          </a:extLst>
        </xdr:cNvPr>
        <xdr:cNvPicPr>
          <a:picLocks noChangeAspect="1"/>
        </xdr:cNvPicPr>
      </xdr:nvPicPr>
      <xdr:blipFill>
        <a:blip xmlns:r="http://schemas.openxmlformats.org/officeDocument/2006/relationships" r:embed="rId3"/>
        <a:stretch>
          <a:fillRect/>
        </a:stretch>
      </xdr:blipFill>
      <xdr:spPr>
        <a:xfrm>
          <a:off x="0" y="31897320"/>
          <a:ext cx="2217420" cy="0"/>
        </a:xfrm>
        <a:prstGeom prst="rect">
          <a:avLst/>
        </a:prstGeom>
      </xdr:spPr>
    </xdr:pic>
    <xdr:clientData/>
  </xdr:oneCellAnchor>
  <xdr:oneCellAnchor>
    <xdr:from>
      <xdr:col>0</xdr:col>
      <xdr:colOff>152400</xdr:colOff>
      <xdr:row>359</xdr:row>
      <xdr:rowOff>0</xdr:rowOff>
    </xdr:from>
    <xdr:ext cx="2217420" cy="0"/>
    <xdr:pic>
      <xdr:nvPicPr>
        <xdr:cNvPr id="5" name="Imagen 4">
          <a:extLst>
            <a:ext uri="{FF2B5EF4-FFF2-40B4-BE49-F238E27FC236}">
              <a16:creationId xmlns:a16="http://schemas.microsoft.com/office/drawing/2014/main" id="{7E636754-DCF9-405C-B482-DB7363C2E233}"/>
            </a:ext>
          </a:extLst>
        </xdr:cNvPr>
        <xdr:cNvPicPr>
          <a:picLocks noChangeAspect="1"/>
        </xdr:cNvPicPr>
      </xdr:nvPicPr>
      <xdr:blipFill>
        <a:blip xmlns:r="http://schemas.openxmlformats.org/officeDocument/2006/relationships" r:embed="rId3"/>
        <a:stretch>
          <a:fillRect/>
        </a:stretch>
      </xdr:blipFill>
      <xdr:spPr>
        <a:xfrm>
          <a:off x="152400" y="37871400"/>
          <a:ext cx="2217420" cy="0"/>
        </a:xfrm>
        <a:prstGeom prst="rect">
          <a:avLst/>
        </a:prstGeom>
      </xdr:spPr>
    </xdr:pic>
    <xdr:clientData/>
  </xdr:oneCellAnchor>
  <xdr:oneCellAnchor>
    <xdr:from>
      <xdr:col>6</xdr:col>
      <xdr:colOff>560916</xdr:colOff>
      <xdr:row>149</xdr:row>
      <xdr:rowOff>0</xdr:rowOff>
    </xdr:from>
    <xdr:ext cx="0" cy="0"/>
    <xdr:pic>
      <xdr:nvPicPr>
        <xdr:cNvPr id="6" name="Imagen 5">
          <a:extLst>
            <a:ext uri="{FF2B5EF4-FFF2-40B4-BE49-F238E27FC236}">
              <a16:creationId xmlns:a16="http://schemas.microsoft.com/office/drawing/2014/main" id="{5923D801-7F0D-48D8-BBE8-5C79A11B93CF}"/>
            </a:ext>
          </a:extLst>
        </xdr:cNvPr>
        <xdr:cNvPicPr>
          <a:picLocks noChangeAspect="1"/>
        </xdr:cNvPicPr>
      </xdr:nvPicPr>
      <xdr:blipFill>
        <a:blip xmlns:r="http://schemas.openxmlformats.org/officeDocument/2006/relationships" r:embed="rId4"/>
        <a:stretch>
          <a:fillRect/>
        </a:stretch>
      </xdr:blipFill>
      <xdr:spPr>
        <a:xfrm>
          <a:off x="5163396" y="7239000"/>
          <a:ext cx="0" cy="0"/>
        </a:xfrm>
        <a:prstGeom prst="rect">
          <a:avLst/>
        </a:prstGeom>
      </xdr:spPr>
    </xdr:pic>
    <xdr:clientData/>
  </xdr:oneCellAnchor>
  <xdr:oneCellAnchor>
    <xdr:from>
      <xdr:col>0</xdr:col>
      <xdr:colOff>152400</xdr:colOff>
      <xdr:row>374</xdr:row>
      <xdr:rowOff>0</xdr:rowOff>
    </xdr:from>
    <xdr:ext cx="2217420" cy="0"/>
    <xdr:pic>
      <xdr:nvPicPr>
        <xdr:cNvPr id="7" name="Imagen 6">
          <a:extLst>
            <a:ext uri="{FF2B5EF4-FFF2-40B4-BE49-F238E27FC236}">
              <a16:creationId xmlns:a16="http://schemas.microsoft.com/office/drawing/2014/main" id="{2F55C81A-61FF-4C28-9520-B8BACFA2302C}"/>
            </a:ext>
          </a:extLst>
        </xdr:cNvPr>
        <xdr:cNvPicPr>
          <a:picLocks noChangeAspect="1"/>
        </xdr:cNvPicPr>
      </xdr:nvPicPr>
      <xdr:blipFill>
        <a:blip xmlns:r="http://schemas.openxmlformats.org/officeDocument/2006/relationships" r:embed="rId3"/>
        <a:stretch>
          <a:fillRect/>
        </a:stretch>
      </xdr:blipFill>
      <xdr:spPr>
        <a:xfrm>
          <a:off x="152400" y="37871400"/>
          <a:ext cx="2217420" cy="0"/>
        </a:xfrm>
        <a:prstGeom prst="rect">
          <a:avLst/>
        </a:prstGeom>
      </xdr:spPr>
    </xdr:pic>
    <xdr:clientData/>
  </xdr:oneCellAnchor>
  <xdr:oneCellAnchor>
    <xdr:from>
      <xdr:col>0</xdr:col>
      <xdr:colOff>152400</xdr:colOff>
      <xdr:row>374</xdr:row>
      <xdr:rowOff>0</xdr:rowOff>
    </xdr:from>
    <xdr:ext cx="2217420" cy="0"/>
    <xdr:pic>
      <xdr:nvPicPr>
        <xdr:cNvPr id="8" name="Imagen 7">
          <a:extLst>
            <a:ext uri="{FF2B5EF4-FFF2-40B4-BE49-F238E27FC236}">
              <a16:creationId xmlns:a16="http://schemas.microsoft.com/office/drawing/2014/main" id="{32E5DADF-4B23-4A30-93B3-D698AE339C82}"/>
            </a:ext>
          </a:extLst>
        </xdr:cNvPr>
        <xdr:cNvPicPr>
          <a:picLocks noChangeAspect="1"/>
        </xdr:cNvPicPr>
      </xdr:nvPicPr>
      <xdr:blipFill>
        <a:blip xmlns:r="http://schemas.openxmlformats.org/officeDocument/2006/relationships" r:embed="rId3"/>
        <a:stretch>
          <a:fillRect/>
        </a:stretch>
      </xdr:blipFill>
      <xdr:spPr>
        <a:xfrm>
          <a:off x="152400" y="37871400"/>
          <a:ext cx="2217420" cy="0"/>
        </a:xfrm>
        <a:prstGeom prst="rect">
          <a:avLst/>
        </a:prstGeom>
      </xdr:spPr>
    </xdr:pic>
    <xdr:clientData/>
  </xdr:oneCellAnchor>
  <xdr:oneCellAnchor>
    <xdr:from>
      <xdr:col>0</xdr:col>
      <xdr:colOff>152400</xdr:colOff>
      <xdr:row>343</xdr:row>
      <xdr:rowOff>152400</xdr:rowOff>
    </xdr:from>
    <xdr:ext cx="2217420" cy="0"/>
    <xdr:pic>
      <xdr:nvPicPr>
        <xdr:cNvPr id="9" name="Imagen 8">
          <a:extLst>
            <a:ext uri="{FF2B5EF4-FFF2-40B4-BE49-F238E27FC236}">
              <a16:creationId xmlns:a16="http://schemas.microsoft.com/office/drawing/2014/main" id="{056BD13A-6DB0-4509-B71B-41A47EF3D080}"/>
            </a:ext>
          </a:extLst>
        </xdr:cNvPr>
        <xdr:cNvPicPr>
          <a:picLocks noChangeAspect="1"/>
        </xdr:cNvPicPr>
      </xdr:nvPicPr>
      <xdr:blipFill>
        <a:blip xmlns:r="http://schemas.openxmlformats.org/officeDocument/2006/relationships" r:embed="rId3"/>
        <a:stretch>
          <a:fillRect/>
        </a:stretch>
      </xdr:blipFill>
      <xdr:spPr>
        <a:xfrm>
          <a:off x="152400" y="35082480"/>
          <a:ext cx="2217420" cy="0"/>
        </a:xfrm>
        <a:prstGeom prst="rect">
          <a:avLst/>
        </a:prstGeom>
      </xdr:spPr>
    </xdr:pic>
    <xdr:clientData/>
  </xdr:oneCellAnchor>
  <xdr:oneCellAnchor>
    <xdr:from>
      <xdr:col>0</xdr:col>
      <xdr:colOff>190500</xdr:colOff>
      <xdr:row>391</xdr:row>
      <xdr:rowOff>85725</xdr:rowOff>
    </xdr:from>
    <xdr:ext cx="3360420" cy="2522220"/>
    <xdr:pic>
      <xdr:nvPicPr>
        <xdr:cNvPr id="10" name="Imagen 9">
          <a:extLst>
            <a:ext uri="{FF2B5EF4-FFF2-40B4-BE49-F238E27FC236}">
              <a16:creationId xmlns:a16="http://schemas.microsoft.com/office/drawing/2014/main" id="{A322BD75-5C81-466D-99DC-1423DAE1EE0A}"/>
            </a:ext>
          </a:extLst>
        </xdr:cNvPr>
        <xdr:cNvPicPr>
          <a:picLocks noChangeAspect="1"/>
        </xdr:cNvPicPr>
      </xdr:nvPicPr>
      <xdr:blipFill>
        <a:blip xmlns:r="http://schemas.openxmlformats.org/officeDocument/2006/relationships" r:embed="rId5"/>
        <a:stretch>
          <a:fillRect/>
        </a:stretch>
      </xdr:blipFill>
      <xdr:spPr>
        <a:xfrm>
          <a:off x="190500" y="41027985"/>
          <a:ext cx="3360420" cy="2522220"/>
        </a:xfrm>
        <a:prstGeom prst="rect">
          <a:avLst/>
        </a:prstGeom>
      </xdr:spPr>
    </xdr:pic>
    <xdr:clientData/>
  </xdr:oneCellAnchor>
  <xdr:twoCellAnchor editAs="oneCell">
    <xdr:from>
      <xdr:col>0</xdr:col>
      <xdr:colOff>180975</xdr:colOff>
      <xdr:row>311</xdr:row>
      <xdr:rowOff>66675</xdr:rowOff>
    </xdr:from>
    <xdr:to>
      <xdr:col>4</xdr:col>
      <xdr:colOff>485775</xdr:colOff>
      <xdr:row>324</xdr:row>
      <xdr:rowOff>104775</xdr:rowOff>
    </xdr:to>
    <xdr:pic>
      <xdr:nvPicPr>
        <xdr:cNvPr id="11" name="Imagen 10">
          <a:extLst>
            <a:ext uri="{FF2B5EF4-FFF2-40B4-BE49-F238E27FC236}">
              <a16:creationId xmlns:a16="http://schemas.microsoft.com/office/drawing/2014/main" id="{07962A8C-09B4-461F-BF54-27DC7F747B18}"/>
            </a:ext>
          </a:extLst>
        </xdr:cNvPr>
        <xdr:cNvPicPr>
          <a:picLocks noChangeAspect="1"/>
        </xdr:cNvPicPr>
      </xdr:nvPicPr>
      <xdr:blipFill>
        <a:blip xmlns:r="http://schemas.openxmlformats.org/officeDocument/2006/relationships" r:embed="rId6"/>
        <a:stretch>
          <a:fillRect/>
        </a:stretch>
      </xdr:blipFill>
      <xdr:spPr>
        <a:xfrm>
          <a:off x="180975" y="29022675"/>
          <a:ext cx="3474720" cy="2415540"/>
        </a:xfrm>
        <a:prstGeom prst="rect">
          <a:avLst/>
        </a:prstGeom>
      </xdr:spPr>
    </xdr:pic>
    <xdr:clientData/>
  </xdr:twoCellAnchor>
  <xdr:twoCellAnchor editAs="oneCell">
    <xdr:from>
      <xdr:col>6</xdr:col>
      <xdr:colOff>371475</xdr:colOff>
      <xdr:row>311</xdr:row>
      <xdr:rowOff>66675</xdr:rowOff>
    </xdr:from>
    <xdr:to>
      <xdr:col>10</xdr:col>
      <xdr:colOff>104775</xdr:colOff>
      <xdr:row>324</xdr:row>
      <xdr:rowOff>104775</xdr:rowOff>
    </xdr:to>
    <xdr:pic>
      <xdr:nvPicPr>
        <xdr:cNvPr id="12" name="Imagen 11">
          <a:extLst>
            <a:ext uri="{FF2B5EF4-FFF2-40B4-BE49-F238E27FC236}">
              <a16:creationId xmlns:a16="http://schemas.microsoft.com/office/drawing/2014/main" id="{758F7FB8-3062-47E5-80E4-77DACF48F030}"/>
            </a:ext>
          </a:extLst>
        </xdr:cNvPr>
        <xdr:cNvPicPr>
          <a:picLocks noChangeAspect="1"/>
        </xdr:cNvPicPr>
      </xdr:nvPicPr>
      <xdr:blipFill>
        <a:blip xmlns:r="http://schemas.openxmlformats.org/officeDocument/2006/relationships" r:embed="rId7"/>
        <a:stretch>
          <a:fillRect/>
        </a:stretch>
      </xdr:blipFill>
      <xdr:spPr>
        <a:xfrm>
          <a:off x="4973955" y="29022675"/>
          <a:ext cx="3482340" cy="2415540"/>
        </a:xfrm>
        <a:prstGeom prst="rect">
          <a:avLst/>
        </a:prstGeom>
      </xdr:spPr>
    </xdr:pic>
    <xdr:clientData/>
  </xdr:twoCellAnchor>
  <xdr:twoCellAnchor editAs="oneCell">
    <xdr:from>
      <xdr:col>0</xdr:col>
      <xdr:colOff>323850</xdr:colOff>
      <xdr:row>211</xdr:row>
      <xdr:rowOff>85725</xdr:rowOff>
    </xdr:from>
    <xdr:to>
      <xdr:col>4</xdr:col>
      <xdr:colOff>628650</xdr:colOff>
      <xdr:row>224</xdr:row>
      <xdr:rowOff>123825</xdr:rowOff>
    </xdr:to>
    <xdr:pic>
      <xdr:nvPicPr>
        <xdr:cNvPr id="13" name="Imagen 12">
          <a:extLst>
            <a:ext uri="{FF2B5EF4-FFF2-40B4-BE49-F238E27FC236}">
              <a16:creationId xmlns:a16="http://schemas.microsoft.com/office/drawing/2014/main" id="{6D37271F-AC70-4A61-8096-309B59F57714}"/>
            </a:ext>
          </a:extLst>
        </xdr:cNvPr>
        <xdr:cNvPicPr>
          <a:picLocks noChangeAspect="1"/>
        </xdr:cNvPicPr>
      </xdr:nvPicPr>
      <xdr:blipFill>
        <a:blip xmlns:r="http://schemas.openxmlformats.org/officeDocument/2006/relationships" r:embed="rId8"/>
        <a:stretch>
          <a:fillRect/>
        </a:stretch>
      </xdr:blipFill>
      <xdr:spPr>
        <a:xfrm>
          <a:off x="323850" y="10380345"/>
          <a:ext cx="3474720" cy="2514600"/>
        </a:xfrm>
        <a:prstGeom prst="rect">
          <a:avLst/>
        </a:prstGeom>
      </xdr:spPr>
    </xdr:pic>
    <xdr:clientData/>
  </xdr:twoCellAnchor>
  <xdr:twoCellAnchor editAs="oneCell">
    <xdr:from>
      <xdr:col>6</xdr:col>
      <xdr:colOff>266700</xdr:colOff>
      <xdr:row>211</xdr:row>
      <xdr:rowOff>85725</xdr:rowOff>
    </xdr:from>
    <xdr:to>
      <xdr:col>10</xdr:col>
      <xdr:colOff>0</xdr:colOff>
      <xdr:row>224</xdr:row>
      <xdr:rowOff>123825</xdr:rowOff>
    </xdr:to>
    <xdr:pic>
      <xdr:nvPicPr>
        <xdr:cNvPr id="14" name="Imagen 13">
          <a:extLst>
            <a:ext uri="{FF2B5EF4-FFF2-40B4-BE49-F238E27FC236}">
              <a16:creationId xmlns:a16="http://schemas.microsoft.com/office/drawing/2014/main" id="{A0EC1314-20AA-4CD9-8C4F-FE4B062F3D6B}"/>
            </a:ext>
          </a:extLst>
        </xdr:cNvPr>
        <xdr:cNvPicPr>
          <a:picLocks noChangeAspect="1"/>
        </xdr:cNvPicPr>
      </xdr:nvPicPr>
      <xdr:blipFill>
        <a:blip xmlns:r="http://schemas.openxmlformats.org/officeDocument/2006/relationships" r:embed="rId9"/>
        <a:stretch>
          <a:fillRect/>
        </a:stretch>
      </xdr:blipFill>
      <xdr:spPr>
        <a:xfrm>
          <a:off x="4869180" y="10380345"/>
          <a:ext cx="3482340" cy="2514600"/>
        </a:xfrm>
        <a:prstGeom prst="rect">
          <a:avLst/>
        </a:prstGeom>
      </xdr:spPr>
    </xdr:pic>
    <xdr:clientData/>
  </xdr:twoCellAnchor>
  <xdr:twoCellAnchor editAs="oneCell">
    <xdr:from>
      <xdr:col>6</xdr:col>
      <xdr:colOff>371475</xdr:colOff>
      <xdr:row>261</xdr:row>
      <xdr:rowOff>95249</xdr:rowOff>
    </xdr:from>
    <xdr:to>
      <xdr:col>10</xdr:col>
      <xdr:colOff>47625</xdr:colOff>
      <xdr:row>274</xdr:row>
      <xdr:rowOff>138749</xdr:rowOff>
    </xdr:to>
    <xdr:pic>
      <xdr:nvPicPr>
        <xdr:cNvPr id="15" name="Imagen 14" descr="E:\DCIM\154___03\IMG_3496.JPG">
          <a:extLst>
            <a:ext uri="{FF2B5EF4-FFF2-40B4-BE49-F238E27FC236}">
              <a16:creationId xmlns:a16="http://schemas.microsoft.com/office/drawing/2014/main" id="{D7AB4E1E-615B-40D6-ABE2-2C97FEF6A097}"/>
            </a:ext>
          </a:extLst>
        </xdr:cNvPr>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a:fillRect/>
        </a:stretch>
      </xdr:blipFill>
      <xdr:spPr bwMode="auto">
        <a:xfrm>
          <a:off x="4973955" y="19671029"/>
          <a:ext cx="3425190" cy="2520000"/>
        </a:xfrm>
        <a:prstGeom prst="rect">
          <a:avLst/>
        </a:prstGeom>
        <a:noFill/>
        <a:ln>
          <a:noFill/>
        </a:ln>
      </xdr:spPr>
    </xdr:pic>
    <xdr:clientData/>
  </xdr:twoCellAnchor>
  <xdr:twoCellAnchor editAs="oneCell">
    <xdr:from>
      <xdr:col>0</xdr:col>
      <xdr:colOff>314325</xdr:colOff>
      <xdr:row>261</xdr:row>
      <xdr:rowOff>171450</xdr:rowOff>
    </xdr:from>
    <xdr:to>
      <xdr:col>4</xdr:col>
      <xdr:colOff>561975</xdr:colOff>
      <xdr:row>275</xdr:row>
      <xdr:rowOff>24450</xdr:rowOff>
    </xdr:to>
    <xdr:pic>
      <xdr:nvPicPr>
        <xdr:cNvPr id="16" name="Imagen 15">
          <a:extLst>
            <a:ext uri="{FF2B5EF4-FFF2-40B4-BE49-F238E27FC236}">
              <a16:creationId xmlns:a16="http://schemas.microsoft.com/office/drawing/2014/main" id="{9888F66A-B43C-40AE-8B55-549E55BF7D53}"/>
            </a:ext>
          </a:extLst>
        </xdr:cNvPr>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314325" y="19747230"/>
          <a:ext cx="3417570" cy="2520000"/>
        </a:xfrm>
        <a:prstGeom prst="rect">
          <a:avLst/>
        </a:prstGeom>
      </xdr:spPr>
    </xdr:pic>
    <xdr:clientData/>
  </xdr:twoCellAnchor>
  <xdr:twoCellAnchor editAs="oneCell">
    <xdr:from>
      <xdr:col>0</xdr:col>
      <xdr:colOff>133350</xdr:colOff>
      <xdr:row>503</xdr:row>
      <xdr:rowOff>104775</xdr:rowOff>
    </xdr:from>
    <xdr:to>
      <xdr:col>4</xdr:col>
      <xdr:colOff>438150</xdr:colOff>
      <xdr:row>516</xdr:row>
      <xdr:rowOff>142875</xdr:rowOff>
    </xdr:to>
    <xdr:pic>
      <xdr:nvPicPr>
        <xdr:cNvPr id="17" name="Imagen 16">
          <a:extLst>
            <a:ext uri="{FF2B5EF4-FFF2-40B4-BE49-F238E27FC236}">
              <a16:creationId xmlns:a16="http://schemas.microsoft.com/office/drawing/2014/main" id="{B5FE5C26-8BC0-462E-A9A2-B91CD7295A57}"/>
            </a:ext>
          </a:extLst>
        </xdr:cNvPr>
        <xdr:cNvPicPr>
          <a:picLocks noChangeAspect="1"/>
        </xdr:cNvPicPr>
      </xdr:nvPicPr>
      <xdr:blipFill>
        <a:blip xmlns:r="http://schemas.openxmlformats.org/officeDocument/2006/relationships" r:embed="rId12"/>
        <a:stretch>
          <a:fillRect/>
        </a:stretch>
      </xdr:blipFill>
      <xdr:spPr>
        <a:xfrm>
          <a:off x="133350" y="59129295"/>
          <a:ext cx="3474720" cy="2415540"/>
        </a:xfrm>
        <a:prstGeom prst="rect">
          <a:avLst/>
        </a:prstGeom>
      </xdr:spPr>
    </xdr:pic>
    <xdr:clientData/>
  </xdr:twoCellAnchor>
  <xdr:twoCellAnchor editAs="oneCell">
    <xdr:from>
      <xdr:col>6</xdr:col>
      <xdr:colOff>238125</xdr:colOff>
      <xdr:row>503</xdr:row>
      <xdr:rowOff>133350</xdr:rowOff>
    </xdr:from>
    <xdr:to>
      <xdr:col>9</xdr:col>
      <xdr:colOff>733425</xdr:colOff>
      <xdr:row>516</xdr:row>
      <xdr:rowOff>171450</xdr:rowOff>
    </xdr:to>
    <xdr:pic>
      <xdr:nvPicPr>
        <xdr:cNvPr id="18" name="Imagen 17">
          <a:extLst>
            <a:ext uri="{FF2B5EF4-FFF2-40B4-BE49-F238E27FC236}">
              <a16:creationId xmlns:a16="http://schemas.microsoft.com/office/drawing/2014/main" id="{1A389317-5C38-49FA-86EB-C8AF07631F04}"/>
            </a:ext>
          </a:extLst>
        </xdr:cNvPr>
        <xdr:cNvPicPr>
          <a:picLocks noChangeAspect="1"/>
        </xdr:cNvPicPr>
      </xdr:nvPicPr>
      <xdr:blipFill>
        <a:blip xmlns:r="http://schemas.openxmlformats.org/officeDocument/2006/relationships" r:embed="rId13"/>
        <a:stretch>
          <a:fillRect/>
        </a:stretch>
      </xdr:blipFill>
      <xdr:spPr>
        <a:xfrm>
          <a:off x="4840605" y="59157870"/>
          <a:ext cx="3451860" cy="2415540"/>
        </a:xfrm>
        <a:prstGeom prst="rect">
          <a:avLst/>
        </a:prstGeom>
      </xdr:spPr>
    </xdr:pic>
    <xdr:clientData/>
  </xdr:twoCellAnchor>
  <xdr:twoCellAnchor editAs="oneCell">
    <xdr:from>
      <xdr:col>0</xdr:col>
      <xdr:colOff>502584</xdr:colOff>
      <xdr:row>69</xdr:row>
      <xdr:rowOff>85725</xdr:rowOff>
    </xdr:from>
    <xdr:to>
      <xdr:col>4</xdr:col>
      <xdr:colOff>807384</xdr:colOff>
      <xdr:row>82</xdr:row>
      <xdr:rowOff>123825</xdr:rowOff>
    </xdr:to>
    <xdr:pic>
      <xdr:nvPicPr>
        <xdr:cNvPr id="19" name="Imagen 18">
          <a:extLst>
            <a:ext uri="{FF2B5EF4-FFF2-40B4-BE49-F238E27FC236}">
              <a16:creationId xmlns:a16="http://schemas.microsoft.com/office/drawing/2014/main" id="{91F0562D-5FD2-448D-87DA-BCD597B733C4}"/>
            </a:ext>
          </a:extLst>
        </xdr:cNvPr>
        <xdr:cNvPicPr>
          <a:picLocks noChangeAspect="1"/>
        </xdr:cNvPicPr>
      </xdr:nvPicPr>
      <xdr:blipFill>
        <a:blip xmlns:r="http://schemas.openxmlformats.org/officeDocument/2006/relationships" r:embed="rId14"/>
        <a:stretch>
          <a:fillRect/>
        </a:stretch>
      </xdr:blipFill>
      <xdr:spPr>
        <a:xfrm>
          <a:off x="502584" y="1439396"/>
          <a:ext cx="3460376" cy="2368923"/>
        </a:xfrm>
        <a:prstGeom prst="rect">
          <a:avLst/>
        </a:prstGeom>
      </xdr:spPr>
    </xdr:pic>
    <xdr:clientData/>
  </xdr:twoCellAnchor>
  <xdr:twoCellAnchor editAs="oneCell">
    <xdr:from>
      <xdr:col>6</xdr:col>
      <xdr:colOff>491938</xdr:colOff>
      <xdr:row>69</xdr:row>
      <xdr:rowOff>87966</xdr:rowOff>
    </xdr:from>
    <xdr:to>
      <xdr:col>10</xdr:col>
      <xdr:colOff>225238</xdr:colOff>
      <xdr:row>82</xdr:row>
      <xdr:rowOff>126066</xdr:rowOff>
    </xdr:to>
    <xdr:pic>
      <xdr:nvPicPr>
        <xdr:cNvPr id="20" name="Imagen 19">
          <a:extLst>
            <a:ext uri="{FF2B5EF4-FFF2-40B4-BE49-F238E27FC236}">
              <a16:creationId xmlns:a16="http://schemas.microsoft.com/office/drawing/2014/main" id="{67C7D266-CAA3-48D8-9A8C-03E0F4989012}"/>
            </a:ext>
          </a:extLst>
        </xdr:cNvPr>
        <xdr:cNvPicPr>
          <a:picLocks noChangeAspect="1"/>
        </xdr:cNvPicPr>
      </xdr:nvPicPr>
      <xdr:blipFill>
        <a:blip xmlns:r="http://schemas.openxmlformats.org/officeDocument/2006/relationships" r:embed="rId15"/>
        <a:stretch>
          <a:fillRect/>
        </a:stretch>
      </xdr:blipFill>
      <xdr:spPr>
        <a:xfrm>
          <a:off x="5081867" y="1441637"/>
          <a:ext cx="3471583" cy="2368923"/>
        </a:xfrm>
        <a:prstGeom prst="rect">
          <a:avLst/>
        </a:prstGeom>
      </xdr:spPr>
    </xdr:pic>
    <xdr:clientData/>
  </xdr:twoCellAnchor>
  <xdr:twoCellAnchor editAs="oneCell">
    <xdr:from>
      <xdr:col>0</xdr:col>
      <xdr:colOff>537322</xdr:colOff>
      <xdr:row>133</xdr:row>
      <xdr:rowOff>85165</xdr:rowOff>
    </xdr:from>
    <xdr:to>
      <xdr:col>4</xdr:col>
      <xdr:colOff>842122</xdr:colOff>
      <xdr:row>146</xdr:row>
      <xdr:rowOff>123265</xdr:rowOff>
    </xdr:to>
    <xdr:pic>
      <xdr:nvPicPr>
        <xdr:cNvPr id="21" name="Imagen 20">
          <a:extLst>
            <a:ext uri="{FF2B5EF4-FFF2-40B4-BE49-F238E27FC236}">
              <a16:creationId xmlns:a16="http://schemas.microsoft.com/office/drawing/2014/main" id="{0669C6E0-7AB6-41A6-B3D2-38D992A7CA92}"/>
            </a:ext>
          </a:extLst>
        </xdr:cNvPr>
        <xdr:cNvPicPr>
          <a:picLocks noChangeAspect="1"/>
        </xdr:cNvPicPr>
      </xdr:nvPicPr>
      <xdr:blipFill>
        <a:blip xmlns:r="http://schemas.openxmlformats.org/officeDocument/2006/relationships" r:embed="rId16"/>
        <a:stretch>
          <a:fillRect/>
        </a:stretch>
      </xdr:blipFill>
      <xdr:spPr>
        <a:xfrm>
          <a:off x="537322" y="4325471"/>
          <a:ext cx="3460376" cy="2368923"/>
        </a:xfrm>
        <a:prstGeom prst="rect">
          <a:avLst/>
        </a:prstGeom>
      </xdr:spPr>
    </xdr:pic>
    <xdr:clientData/>
  </xdr:twoCellAnchor>
  <xdr:twoCellAnchor editAs="oneCell">
    <xdr:from>
      <xdr:col>6</xdr:col>
      <xdr:colOff>400050</xdr:colOff>
      <xdr:row>133</xdr:row>
      <xdr:rowOff>95250</xdr:rowOff>
    </xdr:from>
    <xdr:to>
      <xdr:col>10</xdr:col>
      <xdr:colOff>133350</xdr:colOff>
      <xdr:row>146</xdr:row>
      <xdr:rowOff>133350</xdr:rowOff>
    </xdr:to>
    <xdr:pic>
      <xdr:nvPicPr>
        <xdr:cNvPr id="22" name="Imagen 21">
          <a:extLst>
            <a:ext uri="{FF2B5EF4-FFF2-40B4-BE49-F238E27FC236}">
              <a16:creationId xmlns:a16="http://schemas.microsoft.com/office/drawing/2014/main" id="{87CB2995-A256-4BA7-8346-3385A8FB50D4}"/>
            </a:ext>
          </a:extLst>
        </xdr:cNvPr>
        <xdr:cNvPicPr>
          <a:picLocks noChangeAspect="1"/>
        </xdr:cNvPicPr>
      </xdr:nvPicPr>
      <xdr:blipFill>
        <a:blip xmlns:r="http://schemas.openxmlformats.org/officeDocument/2006/relationships" r:embed="rId17"/>
        <a:stretch>
          <a:fillRect/>
        </a:stretch>
      </xdr:blipFill>
      <xdr:spPr>
        <a:xfrm>
          <a:off x="5002530" y="4392930"/>
          <a:ext cx="3482340" cy="2415540"/>
        </a:xfrm>
        <a:prstGeom prst="rect">
          <a:avLst/>
        </a:prstGeom>
      </xdr:spPr>
    </xdr:pic>
    <xdr:clientData/>
  </xdr:twoCellAnchor>
  <xdr:twoCellAnchor editAs="oneCell">
    <xdr:from>
      <xdr:col>0</xdr:col>
      <xdr:colOff>371475</xdr:colOff>
      <xdr:row>150</xdr:row>
      <xdr:rowOff>66675</xdr:rowOff>
    </xdr:from>
    <xdr:to>
      <xdr:col>4</xdr:col>
      <xdr:colOff>676275</xdr:colOff>
      <xdr:row>163</xdr:row>
      <xdr:rowOff>104775</xdr:rowOff>
    </xdr:to>
    <xdr:pic>
      <xdr:nvPicPr>
        <xdr:cNvPr id="23" name="Imagen 22">
          <a:extLst>
            <a:ext uri="{FF2B5EF4-FFF2-40B4-BE49-F238E27FC236}">
              <a16:creationId xmlns:a16="http://schemas.microsoft.com/office/drawing/2014/main" id="{EAD9D65F-4B33-478A-9658-59FD40F1B5D2}"/>
            </a:ext>
          </a:extLst>
        </xdr:cNvPr>
        <xdr:cNvPicPr>
          <a:picLocks noChangeAspect="1"/>
        </xdr:cNvPicPr>
      </xdr:nvPicPr>
      <xdr:blipFill>
        <a:blip xmlns:r="http://schemas.openxmlformats.org/officeDocument/2006/relationships" r:embed="rId18"/>
        <a:stretch>
          <a:fillRect/>
        </a:stretch>
      </xdr:blipFill>
      <xdr:spPr>
        <a:xfrm>
          <a:off x="371475" y="7313295"/>
          <a:ext cx="3474720" cy="2514600"/>
        </a:xfrm>
        <a:prstGeom prst="rect">
          <a:avLst/>
        </a:prstGeom>
      </xdr:spPr>
    </xdr:pic>
    <xdr:clientData/>
  </xdr:twoCellAnchor>
  <xdr:twoCellAnchor editAs="oneCell">
    <xdr:from>
      <xdr:col>6</xdr:col>
      <xdr:colOff>381000</xdr:colOff>
      <xdr:row>150</xdr:row>
      <xdr:rowOff>66675</xdr:rowOff>
    </xdr:from>
    <xdr:to>
      <xdr:col>10</xdr:col>
      <xdr:colOff>114300</xdr:colOff>
      <xdr:row>163</xdr:row>
      <xdr:rowOff>104775</xdr:rowOff>
    </xdr:to>
    <xdr:pic>
      <xdr:nvPicPr>
        <xdr:cNvPr id="24" name="Imagen 23">
          <a:extLst>
            <a:ext uri="{FF2B5EF4-FFF2-40B4-BE49-F238E27FC236}">
              <a16:creationId xmlns:a16="http://schemas.microsoft.com/office/drawing/2014/main" id="{DC646AC3-8A7C-4E0E-AB0A-251548E576C3}"/>
            </a:ext>
          </a:extLst>
        </xdr:cNvPr>
        <xdr:cNvPicPr>
          <a:picLocks noChangeAspect="1"/>
        </xdr:cNvPicPr>
      </xdr:nvPicPr>
      <xdr:blipFill>
        <a:blip xmlns:r="http://schemas.openxmlformats.org/officeDocument/2006/relationships" r:embed="rId19"/>
        <a:stretch>
          <a:fillRect/>
        </a:stretch>
      </xdr:blipFill>
      <xdr:spPr>
        <a:xfrm>
          <a:off x="4983480" y="7313295"/>
          <a:ext cx="3482340" cy="2514600"/>
        </a:xfrm>
        <a:prstGeom prst="rect">
          <a:avLst/>
        </a:prstGeom>
      </xdr:spPr>
    </xdr:pic>
    <xdr:clientData/>
  </xdr:twoCellAnchor>
  <xdr:twoCellAnchor editAs="oneCell">
    <xdr:from>
      <xdr:col>0</xdr:col>
      <xdr:colOff>285750</xdr:colOff>
      <xdr:row>227</xdr:row>
      <xdr:rowOff>114300</xdr:rowOff>
    </xdr:from>
    <xdr:to>
      <xdr:col>4</xdr:col>
      <xdr:colOff>590550</xdr:colOff>
      <xdr:row>240</xdr:row>
      <xdr:rowOff>152400</xdr:rowOff>
    </xdr:to>
    <xdr:pic>
      <xdr:nvPicPr>
        <xdr:cNvPr id="25" name="Imagen 24">
          <a:extLst>
            <a:ext uri="{FF2B5EF4-FFF2-40B4-BE49-F238E27FC236}">
              <a16:creationId xmlns:a16="http://schemas.microsoft.com/office/drawing/2014/main" id="{21F84A94-078A-47FE-8FFE-54295E7807A7}"/>
            </a:ext>
          </a:extLst>
        </xdr:cNvPr>
        <xdr:cNvPicPr>
          <a:picLocks noChangeAspect="1"/>
        </xdr:cNvPicPr>
      </xdr:nvPicPr>
      <xdr:blipFill>
        <a:blip xmlns:r="http://schemas.openxmlformats.org/officeDocument/2006/relationships" r:embed="rId20"/>
        <a:stretch>
          <a:fillRect/>
        </a:stretch>
      </xdr:blipFill>
      <xdr:spPr>
        <a:xfrm>
          <a:off x="285750" y="13456920"/>
          <a:ext cx="3474720" cy="2514600"/>
        </a:xfrm>
        <a:prstGeom prst="rect">
          <a:avLst/>
        </a:prstGeom>
      </xdr:spPr>
    </xdr:pic>
    <xdr:clientData/>
  </xdr:twoCellAnchor>
  <xdr:twoCellAnchor editAs="oneCell">
    <xdr:from>
      <xdr:col>6</xdr:col>
      <xdr:colOff>285750</xdr:colOff>
      <xdr:row>227</xdr:row>
      <xdr:rowOff>95250</xdr:rowOff>
    </xdr:from>
    <xdr:to>
      <xdr:col>10</xdr:col>
      <xdr:colOff>19050</xdr:colOff>
      <xdr:row>240</xdr:row>
      <xdr:rowOff>133350</xdr:rowOff>
    </xdr:to>
    <xdr:pic>
      <xdr:nvPicPr>
        <xdr:cNvPr id="26" name="Imagen 25">
          <a:extLst>
            <a:ext uri="{FF2B5EF4-FFF2-40B4-BE49-F238E27FC236}">
              <a16:creationId xmlns:a16="http://schemas.microsoft.com/office/drawing/2014/main" id="{2A40F989-A94D-4E45-906C-3F672765A421}"/>
            </a:ext>
          </a:extLst>
        </xdr:cNvPr>
        <xdr:cNvPicPr>
          <a:picLocks noChangeAspect="1"/>
        </xdr:cNvPicPr>
      </xdr:nvPicPr>
      <xdr:blipFill>
        <a:blip xmlns:r="http://schemas.openxmlformats.org/officeDocument/2006/relationships" r:embed="rId21"/>
        <a:stretch>
          <a:fillRect/>
        </a:stretch>
      </xdr:blipFill>
      <xdr:spPr>
        <a:xfrm>
          <a:off x="4888230" y="13437870"/>
          <a:ext cx="3482340" cy="2514600"/>
        </a:xfrm>
        <a:prstGeom prst="rect">
          <a:avLst/>
        </a:prstGeom>
      </xdr:spPr>
    </xdr:pic>
    <xdr:clientData/>
  </xdr:twoCellAnchor>
  <xdr:twoCellAnchor editAs="oneCell">
    <xdr:from>
      <xdr:col>0</xdr:col>
      <xdr:colOff>285750</xdr:colOff>
      <xdr:row>244</xdr:row>
      <xdr:rowOff>104775</xdr:rowOff>
    </xdr:from>
    <xdr:to>
      <xdr:col>4</xdr:col>
      <xdr:colOff>499110</xdr:colOff>
      <xdr:row>257</xdr:row>
      <xdr:rowOff>74295</xdr:rowOff>
    </xdr:to>
    <xdr:pic>
      <xdr:nvPicPr>
        <xdr:cNvPr id="27" name="Imagen 26">
          <a:extLst>
            <a:ext uri="{FF2B5EF4-FFF2-40B4-BE49-F238E27FC236}">
              <a16:creationId xmlns:a16="http://schemas.microsoft.com/office/drawing/2014/main" id="{F5ED248A-B1EC-42A6-969D-73D076A26CD1}"/>
            </a:ext>
          </a:extLst>
        </xdr:cNvPr>
        <xdr:cNvPicPr>
          <a:picLocks noChangeAspect="1"/>
        </xdr:cNvPicPr>
      </xdr:nvPicPr>
      <xdr:blipFill>
        <a:blip xmlns:r="http://schemas.openxmlformats.org/officeDocument/2006/relationships" r:embed="rId22"/>
        <a:stretch>
          <a:fillRect/>
        </a:stretch>
      </xdr:blipFill>
      <xdr:spPr>
        <a:xfrm>
          <a:off x="285750" y="16563975"/>
          <a:ext cx="3383280" cy="2446020"/>
        </a:xfrm>
        <a:prstGeom prst="rect">
          <a:avLst/>
        </a:prstGeom>
      </xdr:spPr>
    </xdr:pic>
    <xdr:clientData/>
  </xdr:twoCellAnchor>
  <xdr:twoCellAnchor editAs="oneCell">
    <xdr:from>
      <xdr:col>6</xdr:col>
      <xdr:colOff>247650</xdr:colOff>
      <xdr:row>244</xdr:row>
      <xdr:rowOff>85725</xdr:rowOff>
    </xdr:from>
    <xdr:to>
      <xdr:col>9</xdr:col>
      <xdr:colOff>742950</xdr:colOff>
      <xdr:row>257</xdr:row>
      <xdr:rowOff>123825</xdr:rowOff>
    </xdr:to>
    <xdr:pic>
      <xdr:nvPicPr>
        <xdr:cNvPr id="28" name="Imagen 27">
          <a:extLst>
            <a:ext uri="{FF2B5EF4-FFF2-40B4-BE49-F238E27FC236}">
              <a16:creationId xmlns:a16="http://schemas.microsoft.com/office/drawing/2014/main" id="{00626815-81C8-4F45-AE1D-090F8582932B}"/>
            </a:ext>
          </a:extLst>
        </xdr:cNvPr>
        <xdr:cNvPicPr>
          <a:picLocks noChangeAspect="1"/>
        </xdr:cNvPicPr>
      </xdr:nvPicPr>
      <xdr:blipFill>
        <a:blip xmlns:r="http://schemas.openxmlformats.org/officeDocument/2006/relationships" r:embed="rId23"/>
        <a:stretch>
          <a:fillRect/>
        </a:stretch>
      </xdr:blipFill>
      <xdr:spPr>
        <a:xfrm>
          <a:off x="4850130" y="16544925"/>
          <a:ext cx="3451860" cy="2514600"/>
        </a:xfrm>
        <a:prstGeom prst="rect">
          <a:avLst/>
        </a:prstGeom>
      </xdr:spPr>
    </xdr:pic>
    <xdr:clientData/>
  </xdr:twoCellAnchor>
  <xdr:twoCellAnchor editAs="oneCell">
    <xdr:from>
      <xdr:col>0</xdr:col>
      <xdr:colOff>304800</xdr:colOff>
      <xdr:row>278</xdr:row>
      <xdr:rowOff>104775</xdr:rowOff>
    </xdr:from>
    <xdr:to>
      <xdr:col>4</xdr:col>
      <xdr:colOff>609600</xdr:colOff>
      <xdr:row>291</xdr:row>
      <xdr:rowOff>142875</xdr:rowOff>
    </xdr:to>
    <xdr:pic>
      <xdr:nvPicPr>
        <xdr:cNvPr id="29" name="Imagen 28">
          <a:extLst>
            <a:ext uri="{FF2B5EF4-FFF2-40B4-BE49-F238E27FC236}">
              <a16:creationId xmlns:a16="http://schemas.microsoft.com/office/drawing/2014/main" id="{CBEBB65C-3EEE-4D94-AC64-B66AF9EEC6AD}"/>
            </a:ext>
          </a:extLst>
        </xdr:cNvPr>
        <xdr:cNvPicPr>
          <a:picLocks noChangeAspect="1"/>
        </xdr:cNvPicPr>
      </xdr:nvPicPr>
      <xdr:blipFill>
        <a:blip xmlns:r="http://schemas.openxmlformats.org/officeDocument/2006/relationships" r:embed="rId24"/>
        <a:stretch>
          <a:fillRect/>
        </a:stretch>
      </xdr:blipFill>
      <xdr:spPr>
        <a:xfrm>
          <a:off x="304800" y="22797135"/>
          <a:ext cx="3474720" cy="2514600"/>
        </a:xfrm>
        <a:prstGeom prst="rect">
          <a:avLst/>
        </a:prstGeom>
      </xdr:spPr>
    </xdr:pic>
    <xdr:clientData/>
  </xdr:twoCellAnchor>
  <xdr:twoCellAnchor editAs="oneCell">
    <xdr:from>
      <xdr:col>6</xdr:col>
      <xdr:colOff>381000</xdr:colOff>
      <xdr:row>278</xdr:row>
      <xdr:rowOff>123825</xdr:rowOff>
    </xdr:from>
    <xdr:to>
      <xdr:col>10</xdr:col>
      <xdr:colOff>114300</xdr:colOff>
      <xdr:row>291</xdr:row>
      <xdr:rowOff>161925</xdr:rowOff>
    </xdr:to>
    <xdr:pic>
      <xdr:nvPicPr>
        <xdr:cNvPr id="30" name="Imagen 29">
          <a:extLst>
            <a:ext uri="{FF2B5EF4-FFF2-40B4-BE49-F238E27FC236}">
              <a16:creationId xmlns:a16="http://schemas.microsoft.com/office/drawing/2014/main" id="{C7CF90FD-42A2-465E-9371-2F6ACB60289F}"/>
            </a:ext>
          </a:extLst>
        </xdr:cNvPr>
        <xdr:cNvPicPr>
          <a:picLocks noChangeAspect="1"/>
        </xdr:cNvPicPr>
      </xdr:nvPicPr>
      <xdr:blipFill>
        <a:blip xmlns:r="http://schemas.openxmlformats.org/officeDocument/2006/relationships" r:embed="rId25"/>
        <a:stretch>
          <a:fillRect/>
        </a:stretch>
      </xdr:blipFill>
      <xdr:spPr>
        <a:xfrm>
          <a:off x="4983480" y="22816185"/>
          <a:ext cx="3482340" cy="2514600"/>
        </a:xfrm>
        <a:prstGeom prst="rect">
          <a:avLst/>
        </a:prstGeom>
      </xdr:spPr>
    </xdr:pic>
    <xdr:clientData/>
  </xdr:twoCellAnchor>
  <xdr:twoCellAnchor editAs="oneCell">
    <xdr:from>
      <xdr:col>0</xdr:col>
      <xdr:colOff>152400</xdr:colOff>
      <xdr:row>423</xdr:row>
      <xdr:rowOff>47625</xdr:rowOff>
    </xdr:from>
    <xdr:to>
      <xdr:col>4</xdr:col>
      <xdr:colOff>457200</xdr:colOff>
      <xdr:row>436</xdr:row>
      <xdr:rowOff>85725</xdr:rowOff>
    </xdr:to>
    <xdr:pic>
      <xdr:nvPicPr>
        <xdr:cNvPr id="31" name="Imagen 30">
          <a:extLst>
            <a:ext uri="{FF2B5EF4-FFF2-40B4-BE49-F238E27FC236}">
              <a16:creationId xmlns:a16="http://schemas.microsoft.com/office/drawing/2014/main" id="{517C5905-DCCC-46B5-B0B9-BD150101F88E}"/>
            </a:ext>
          </a:extLst>
        </xdr:cNvPr>
        <xdr:cNvPicPr>
          <a:picLocks noChangeAspect="1"/>
        </xdr:cNvPicPr>
      </xdr:nvPicPr>
      <xdr:blipFill>
        <a:blip xmlns:r="http://schemas.openxmlformats.org/officeDocument/2006/relationships" r:embed="rId26"/>
        <a:stretch>
          <a:fillRect/>
        </a:stretch>
      </xdr:blipFill>
      <xdr:spPr>
        <a:xfrm>
          <a:off x="152400" y="43931205"/>
          <a:ext cx="3474720" cy="2415540"/>
        </a:xfrm>
        <a:prstGeom prst="rect">
          <a:avLst/>
        </a:prstGeom>
      </xdr:spPr>
    </xdr:pic>
    <xdr:clientData/>
  </xdr:twoCellAnchor>
  <xdr:twoCellAnchor editAs="oneCell">
    <xdr:from>
      <xdr:col>6</xdr:col>
      <xdr:colOff>352425</xdr:colOff>
      <xdr:row>423</xdr:row>
      <xdr:rowOff>38100</xdr:rowOff>
    </xdr:from>
    <xdr:to>
      <xdr:col>10</xdr:col>
      <xdr:colOff>85725</xdr:colOff>
      <xdr:row>436</xdr:row>
      <xdr:rowOff>76200</xdr:rowOff>
    </xdr:to>
    <xdr:pic>
      <xdr:nvPicPr>
        <xdr:cNvPr id="32" name="Imagen 31">
          <a:extLst>
            <a:ext uri="{FF2B5EF4-FFF2-40B4-BE49-F238E27FC236}">
              <a16:creationId xmlns:a16="http://schemas.microsoft.com/office/drawing/2014/main" id="{6F6C3E9A-BE6D-41DC-973B-0510B06031D8}"/>
            </a:ext>
          </a:extLst>
        </xdr:cNvPr>
        <xdr:cNvPicPr>
          <a:picLocks noChangeAspect="1"/>
        </xdr:cNvPicPr>
      </xdr:nvPicPr>
      <xdr:blipFill>
        <a:blip xmlns:r="http://schemas.openxmlformats.org/officeDocument/2006/relationships" r:embed="rId27"/>
        <a:stretch>
          <a:fillRect/>
        </a:stretch>
      </xdr:blipFill>
      <xdr:spPr>
        <a:xfrm>
          <a:off x="4954905" y="43921680"/>
          <a:ext cx="3482340" cy="2415540"/>
        </a:xfrm>
        <a:prstGeom prst="rect">
          <a:avLst/>
        </a:prstGeom>
      </xdr:spPr>
    </xdr:pic>
    <xdr:clientData/>
  </xdr:twoCellAnchor>
  <xdr:twoCellAnchor editAs="oneCell">
    <xdr:from>
      <xdr:col>0</xdr:col>
      <xdr:colOff>200025</xdr:colOff>
      <xdr:row>439</xdr:row>
      <xdr:rowOff>66675</xdr:rowOff>
    </xdr:from>
    <xdr:to>
      <xdr:col>4</xdr:col>
      <xdr:colOff>512445</xdr:colOff>
      <xdr:row>452</xdr:row>
      <xdr:rowOff>112395</xdr:rowOff>
    </xdr:to>
    <xdr:pic>
      <xdr:nvPicPr>
        <xdr:cNvPr id="33" name="Imagen 32">
          <a:extLst>
            <a:ext uri="{FF2B5EF4-FFF2-40B4-BE49-F238E27FC236}">
              <a16:creationId xmlns:a16="http://schemas.microsoft.com/office/drawing/2014/main" id="{03BCC18C-E508-4F9C-9C56-6BA0430D3B78}"/>
            </a:ext>
          </a:extLst>
        </xdr:cNvPr>
        <xdr:cNvPicPr>
          <a:picLocks noChangeAspect="1"/>
        </xdr:cNvPicPr>
      </xdr:nvPicPr>
      <xdr:blipFill>
        <a:blip xmlns:r="http://schemas.openxmlformats.org/officeDocument/2006/relationships" r:embed="rId28"/>
        <a:stretch>
          <a:fillRect/>
        </a:stretch>
      </xdr:blipFill>
      <xdr:spPr>
        <a:xfrm>
          <a:off x="200025" y="47066835"/>
          <a:ext cx="3482340" cy="2423160"/>
        </a:xfrm>
        <a:prstGeom prst="rect">
          <a:avLst/>
        </a:prstGeom>
      </xdr:spPr>
    </xdr:pic>
    <xdr:clientData/>
  </xdr:twoCellAnchor>
  <xdr:twoCellAnchor editAs="oneCell">
    <xdr:from>
      <xdr:col>6</xdr:col>
      <xdr:colOff>428625</xdr:colOff>
      <xdr:row>439</xdr:row>
      <xdr:rowOff>76200</xdr:rowOff>
    </xdr:from>
    <xdr:to>
      <xdr:col>10</xdr:col>
      <xdr:colOff>169545</xdr:colOff>
      <xdr:row>452</xdr:row>
      <xdr:rowOff>121920</xdr:rowOff>
    </xdr:to>
    <xdr:pic>
      <xdr:nvPicPr>
        <xdr:cNvPr id="34" name="Imagen 33">
          <a:extLst>
            <a:ext uri="{FF2B5EF4-FFF2-40B4-BE49-F238E27FC236}">
              <a16:creationId xmlns:a16="http://schemas.microsoft.com/office/drawing/2014/main" id="{F3417F6F-9E5C-4731-9E3A-0225F31AD493}"/>
            </a:ext>
          </a:extLst>
        </xdr:cNvPr>
        <xdr:cNvPicPr>
          <a:picLocks noChangeAspect="1"/>
        </xdr:cNvPicPr>
      </xdr:nvPicPr>
      <xdr:blipFill>
        <a:blip xmlns:r="http://schemas.openxmlformats.org/officeDocument/2006/relationships" r:embed="rId29"/>
        <a:stretch>
          <a:fillRect/>
        </a:stretch>
      </xdr:blipFill>
      <xdr:spPr>
        <a:xfrm>
          <a:off x="5031105" y="47076360"/>
          <a:ext cx="3489960" cy="2423160"/>
        </a:xfrm>
        <a:prstGeom prst="rect">
          <a:avLst/>
        </a:prstGeom>
      </xdr:spPr>
    </xdr:pic>
    <xdr:clientData/>
  </xdr:twoCellAnchor>
  <xdr:twoCellAnchor editAs="oneCell">
    <xdr:from>
      <xdr:col>0</xdr:col>
      <xdr:colOff>228600</xdr:colOff>
      <xdr:row>455</xdr:row>
      <xdr:rowOff>38100</xdr:rowOff>
    </xdr:from>
    <xdr:to>
      <xdr:col>4</xdr:col>
      <xdr:colOff>541020</xdr:colOff>
      <xdr:row>468</xdr:row>
      <xdr:rowOff>76200</xdr:rowOff>
    </xdr:to>
    <xdr:pic>
      <xdr:nvPicPr>
        <xdr:cNvPr id="35" name="Imagen 34">
          <a:extLst>
            <a:ext uri="{FF2B5EF4-FFF2-40B4-BE49-F238E27FC236}">
              <a16:creationId xmlns:a16="http://schemas.microsoft.com/office/drawing/2014/main" id="{71BB5AE3-429D-4CC9-90DA-D19933DC8E7B}"/>
            </a:ext>
          </a:extLst>
        </xdr:cNvPr>
        <xdr:cNvPicPr>
          <a:picLocks noChangeAspect="1"/>
        </xdr:cNvPicPr>
      </xdr:nvPicPr>
      <xdr:blipFill>
        <a:blip xmlns:r="http://schemas.openxmlformats.org/officeDocument/2006/relationships" r:embed="rId30"/>
        <a:stretch>
          <a:fillRect/>
        </a:stretch>
      </xdr:blipFill>
      <xdr:spPr>
        <a:xfrm>
          <a:off x="228600" y="49979580"/>
          <a:ext cx="3482340" cy="2415540"/>
        </a:xfrm>
        <a:prstGeom prst="rect">
          <a:avLst/>
        </a:prstGeom>
      </xdr:spPr>
    </xdr:pic>
    <xdr:clientData/>
  </xdr:twoCellAnchor>
  <xdr:twoCellAnchor editAs="oneCell">
    <xdr:from>
      <xdr:col>6</xdr:col>
      <xdr:colOff>400050</xdr:colOff>
      <xdr:row>455</xdr:row>
      <xdr:rowOff>133350</xdr:rowOff>
    </xdr:from>
    <xdr:to>
      <xdr:col>10</xdr:col>
      <xdr:colOff>140970</xdr:colOff>
      <xdr:row>468</xdr:row>
      <xdr:rowOff>171450</xdr:rowOff>
    </xdr:to>
    <xdr:pic>
      <xdr:nvPicPr>
        <xdr:cNvPr id="36" name="Imagen 35">
          <a:extLst>
            <a:ext uri="{FF2B5EF4-FFF2-40B4-BE49-F238E27FC236}">
              <a16:creationId xmlns:a16="http://schemas.microsoft.com/office/drawing/2014/main" id="{5FD93643-8DDC-4FC6-BA5F-69445271ADF0}"/>
            </a:ext>
          </a:extLst>
        </xdr:cNvPr>
        <xdr:cNvPicPr>
          <a:picLocks noChangeAspect="1"/>
        </xdr:cNvPicPr>
      </xdr:nvPicPr>
      <xdr:blipFill>
        <a:blip xmlns:r="http://schemas.openxmlformats.org/officeDocument/2006/relationships" r:embed="rId31"/>
        <a:stretch>
          <a:fillRect/>
        </a:stretch>
      </xdr:blipFill>
      <xdr:spPr>
        <a:xfrm>
          <a:off x="5002530" y="50074830"/>
          <a:ext cx="3489960" cy="2415540"/>
        </a:xfrm>
        <a:prstGeom prst="rect">
          <a:avLst/>
        </a:prstGeom>
      </xdr:spPr>
    </xdr:pic>
    <xdr:clientData/>
  </xdr:twoCellAnchor>
  <xdr:twoCellAnchor editAs="oneCell">
    <xdr:from>
      <xdr:col>0</xdr:col>
      <xdr:colOff>180975</xdr:colOff>
      <xdr:row>487</xdr:row>
      <xdr:rowOff>66675</xdr:rowOff>
    </xdr:from>
    <xdr:to>
      <xdr:col>4</xdr:col>
      <xdr:colOff>493395</xdr:colOff>
      <xdr:row>500</xdr:row>
      <xdr:rowOff>112395</xdr:rowOff>
    </xdr:to>
    <xdr:pic>
      <xdr:nvPicPr>
        <xdr:cNvPr id="37" name="Imagen 36">
          <a:extLst>
            <a:ext uri="{FF2B5EF4-FFF2-40B4-BE49-F238E27FC236}">
              <a16:creationId xmlns:a16="http://schemas.microsoft.com/office/drawing/2014/main" id="{77ACE611-7401-4795-A4A5-1FD902125837}"/>
            </a:ext>
          </a:extLst>
        </xdr:cNvPr>
        <xdr:cNvPicPr>
          <a:picLocks noChangeAspect="1"/>
        </xdr:cNvPicPr>
      </xdr:nvPicPr>
      <xdr:blipFill>
        <a:blip xmlns:r="http://schemas.openxmlformats.org/officeDocument/2006/relationships" r:embed="rId32"/>
        <a:stretch>
          <a:fillRect/>
        </a:stretch>
      </xdr:blipFill>
      <xdr:spPr>
        <a:xfrm>
          <a:off x="180975" y="56142255"/>
          <a:ext cx="3482340" cy="2423160"/>
        </a:xfrm>
        <a:prstGeom prst="rect">
          <a:avLst/>
        </a:prstGeom>
      </xdr:spPr>
    </xdr:pic>
    <xdr:clientData/>
  </xdr:twoCellAnchor>
  <xdr:twoCellAnchor editAs="oneCell">
    <xdr:from>
      <xdr:col>6</xdr:col>
      <xdr:colOff>419100</xdr:colOff>
      <xdr:row>487</xdr:row>
      <xdr:rowOff>95250</xdr:rowOff>
    </xdr:from>
    <xdr:to>
      <xdr:col>10</xdr:col>
      <xdr:colOff>152400</xdr:colOff>
      <xdr:row>500</xdr:row>
      <xdr:rowOff>133350</xdr:rowOff>
    </xdr:to>
    <xdr:pic>
      <xdr:nvPicPr>
        <xdr:cNvPr id="38" name="Imagen 37">
          <a:extLst>
            <a:ext uri="{FF2B5EF4-FFF2-40B4-BE49-F238E27FC236}">
              <a16:creationId xmlns:a16="http://schemas.microsoft.com/office/drawing/2014/main" id="{EF59D8A0-E00C-4CDF-B9F5-86CC70116DC7}"/>
            </a:ext>
          </a:extLst>
        </xdr:cNvPr>
        <xdr:cNvPicPr>
          <a:picLocks noChangeAspect="1"/>
        </xdr:cNvPicPr>
      </xdr:nvPicPr>
      <xdr:blipFill>
        <a:blip xmlns:r="http://schemas.openxmlformats.org/officeDocument/2006/relationships" r:embed="rId33"/>
        <a:stretch>
          <a:fillRect/>
        </a:stretch>
      </xdr:blipFill>
      <xdr:spPr>
        <a:xfrm>
          <a:off x="5021580" y="56170830"/>
          <a:ext cx="3482340" cy="2415540"/>
        </a:xfrm>
        <a:prstGeom prst="rect">
          <a:avLst/>
        </a:prstGeom>
      </xdr:spPr>
    </xdr:pic>
    <xdr:clientData/>
  </xdr:twoCellAnchor>
  <xdr:twoCellAnchor editAs="oneCell">
    <xdr:from>
      <xdr:col>0</xdr:col>
      <xdr:colOff>333375</xdr:colOff>
      <xdr:row>295</xdr:row>
      <xdr:rowOff>114300</xdr:rowOff>
    </xdr:from>
    <xdr:to>
      <xdr:col>4</xdr:col>
      <xdr:colOff>638175</xdr:colOff>
      <xdr:row>308</xdr:row>
      <xdr:rowOff>152400</xdr:rowOff>
    </xdr:to>
    <xdr:pic>
      <xdr:nvPicPr>
        <xdr:cNvPr id="39" name="Imagen 38">
          <a:extLst>
            <a:ext uri="{FF2B5EF4-FFF2-40B4-BE49-F238E27FC236}">
              <a16:creationId xmlns:a16="http://schemas.microsoft.com/office/drawing/2014/main" id="{40D648AF-EB1D-49CC-A1B2-0A50DE022497}"/>
            </a:ext>
          </a:extLst>
        </xdr:cNvPr>
        <xdr:cNvPicPr>
          <a:picLocks noChangeAspect="1"/>
        </xdr:cNvPicPr>
      </xdr:nvPicPr>
      <xdr:blipFill>
        <a:blip xmlns:r="http://schemas.openxmlformats.org/officeDocument/2006/relationships" r:embed="rId34"/>
        <a:stretch>
          <a:fillRect/>
        </a:stretch>
      </xdr:blipFill>
      <xdr:spPr>
        <a:xfrm>
          <a:off x="333375" y="25923240"/>
          <a:ext cx="3474720" cy="2415540"/>
        </a:xfrm>
        <a:prstGeom prst="rect">
          <a:avLst/>
        </a:prstGeom>
      </xdr:spPr>
    </xdr:pic>
    <xdr:clientData/>
  </xdr:twoCellAnchor>
  <xdr:twoCellAnchor editAs="oneCell">
    <xdr:from>
      <xdr:col>6</xdr:col>
      <xdr:colOff>438150</xdr:colOff>
      <xdr:row>295</xdr:row>
      <xdr:rowOff>66675</xdr:rowOff>
    </xdr:from>
    <xdr:to>
      <xdr:col>10</xdr:col>
      <xdr:colOff>171450</xdr:colOff>
      <xdr:row>308</xdr:row>
      <xdr:rowOff>104775</xdr:rowOff>
    </xdr:to>
    <xdr:pic>
      <xdr:nvPicPr>
        <xdr:cNvPr id="40" name="Imagen 39">
          <a:extLst>
            <a:ext uri="{FF2B5EF4-FFF2-40B4-BE49-F238E27FC236}">
              <a16:creationId xmlns:a16="http://schemas.microsoft.com/office/drawing/2014/main" id="{D3EE6E06-9735-4826-8FE2-2FE62025FA07}"/>
            </a:ext>
          </a:extLst>
        </xdr:cNvPr>
        <xdr:cNvPicPr>
          <a:picLocks noChangeAspect="1"/>
        </xdr:cNvPicPr>
      </xdr:nvPicPr>
      <xdr:blipFill>
        <a:blip xmlns:r="http://schemas.openxmlformats.org/officeDocument/2006/relationships" r:embed="rId35"/>
        <a:stretch>
          <a:fillRect/>
        </a:stretch>
      </xdr:blipFill>
      <xdr:spPr>
        <a:xfrm>
          <a:off x="5040630" y="25875615"/>
          <a:ext cx="3482340" cy="2415540"/>
        </a:xfrm>
        <a:prstGeom prst="rect">
          <a:avLst/>
        </a:prstGeom>
      </xdr:spPr>
    </xdr:pic>
    <xdr:clientData/>
  </xdr:twoCellAnchor>
  <xdr:twoCellAnchor editAs="oneCell">
    <xdr:from>
      <xdr:col>0</xdr:col>
      <xdr:colOff>133350</xdr:colOff>
      <xdr:row>327</xdr:row>
      <xdr:rowOff>57150</xdr:rowOff>
    </xdr:from>
    <xdr:to>
      <xdr:col>4</xdr:col>
      <xdr:colOff>438150</xdr:colOff>
      <xdr:row>340</xdr:row>
      <xdr:rowOff>95250</xdr:rowOff>
    </xdr:to>
    <xdr:pic>
      <xdr:nvPicPr>
        <xdr:cNvPr id="41" name="Imagen 40">
          <a:extLst>
            <a:ext uri="{FF2B5EF4-FFF2-40B4-BE49-F238E27FC236}">
              <a16:creationId xmlns:a16="http://schemas.microsoft.com/office/drawing/2014/main" id="{244CF2A2-B947-492C-A927-325C111ACBA3}"/>
            </a:ext>
          </a:extLst>
        </xdr:cNvPr>
        <xdr:cNvPicPr>
          <a:picLocks noChangeAspect="1"/>
        </xdr:cNvPicPr>
      </xdr:nvPicPr>
      <xdr:blipFill>
        <a:blip xmlns:r="http://schemas.openxmlformats.org/officeDocument/2006/relationships" r:embed="rId36"/>
        <a:stretch>
          <a:fillRect/>
        </a:stretch>
      </xdr:blipFill>
      <xdr:spPr>
        <a:xfrm>
          <a:off x="133350" y="31954470"/>
          <a:ext cx="3474720" cy="2415540"/>
        </a:xfrm>
        <a:prstGeom prst="rect">
          <a:avLst/>
        </a:prstGeom>
      </xdr:spPr>
    </xdr:pic>
    <xdr:clientData/>
  </xdr:twoCellAnchor>
  <xdr:twoCellAnchor editAs="oneCell">
    <xdr:from>
      <xdr:col>6</xdr:col>
      <xdr:colOff>390525</xdr:colOff>
      <xdr:row>327</xdr:row>
      <xdr:rowOff>66675</xdr:rowOff>
    </xdr:from>
    <xdr:to>
      <xdr:col>10</xdr:col>
      <xdr:colOff>131445</xdr:colOff>
      <xdr:row>340</xdr:row>
      <xdr:rowOff>112395</xdr:rowOff>
    </xdr:to>
    <xdr:pic>
      <xdr:nvPicPr>
        <xdr:cNvPr id="42" name="Imagen 41">
          <a:extLst>
            <a:ext uri="{FF2B5EF4-FFF2-40B4-BE49-F238E27FC236}">
              <a16:creationId xmlns:a16="http://schemas.microsoft.com/office/drawing/2014/main" id="{6DAB6C33-16F2-4464-AEC3-E600A998C5AE}"/>
            </a:ext>
          </a:extLst>
        </xdr:cNvPr>
        <xdr:cNvPicPr>
          <a:picLocks noChangeAspect="1"/>
        </xdr:cNvPicPr>
      </xdr:nvPicPr>
      <xdr:blipFill>
        <a:blip xmlns:r="http://schemas.openxmlformats.org/officeDocument/2006/relationships" r:embed="rId37"/>
        <a:stretch>
          <a:fillRect/>
        </a:stretch>
      </xdr:blipFill>
      <xdr:spPr>
        <a:xfrm>
          <a:off x="4993005" y="31963995"/>
          <a:ext cx="3489960" cy="2423160"/>
        </a:xfrm>
        <a:prstGeom prst="rect">
          <a:avLst/>
        </a:prstGeom>
      </xdr:spPr>
    </xdr:pic>
    <xdr:clientData/>
  </xdr:twoCellAnchor>
  <xdr:twoCellAnchor editAs="oneCell">
    <xdr:from>
      <xdr:col>0</xdr:col>
      <xdr:colOff>152400</xdr:colOff>
      <xdr:row>343</xdr:row>
      <xdr:rowOff>47625</xdr:rowOff>
    </xdr:from>
    <xdr:to>
      <xdr:col>4</xdr:col>
      <xdr:colOff>457200</xdr:colOff>
      <xdr:row>356</xdr:row>
      <xdr:rowOff>85725</xdr:rowOff>
    </xdr:to>
    <xdr:pic>
      <xdr:nvPicPr>
        <xdr:cNvPr id="43" name="Imagen 42">
          <a:extLst>
            <a:ext uri="{FF2B5EF4-FFF2-40B4-BE49-F238E27FC236}">
              <a16:creationId xmlns:a16="http://schemas.microsoft.com/office/drawing/2014/main" id="{E1C46853-CF0B-46D3-A859-11A6717671DB}"/>
            </a:ext>
          </a:extLst>
        </xdr:cNvPr>
        <xdr:cNvPicPr>
          <a:picLocks noChangeAspect="1"/>
        </xdr:cNvPicPr>
      </xdr:nvPicPr>
      <xdr:blipFill>
        <a:blip xmlns:r="http://schemas.openxmlformats.org/officeDocument/2006/relationships" r:embed="rId38"/>
        <a:stretch>
          <a:fillRect/>
        </a:stretch>
      </xdr:blipFill>
      <xdr:spPr>
        <a:xfrm>
          <a:off x="152400" y="34977705"/>
          <a:ext cx="3474720" cy="2415540"/>
        </a:xfrm>
        <a:prstGeom prst="rect">
          <a:avLst/>
        </a:prstGeom>
      </xdr:spPr>
    </xdr:pic>
    <xdr:clientData/>
  </xdr:twoCellAnchor>
  <xdr:twoCellAnchor editAs="oneCell">
    <xdr:from>
      <xdr:col>6</xdr:col>
      <xdr:colOff>419100</xdr:colOff>
      <xdr:row>343</xdr:row>
      <xdr:rowOff>76200</xdr:rowOff>
    </xdr:from>
    <xdr:to>
      <xdr:col>10</xdr:col>
      <xdr:colOff>152400</xdr:colOff>
      <xdr:row>356</xdr:row>
      <xdr:rowOff>114300</xdr:rowOff>
    </xdr:to>
    <xdr:pic>
      <xdr:nvPicPr>
        <xdr:cNvPr id="44" name="Imagen 43">
          <a:extLst>
            <a:ext uri="{FF2B5EF4-FFF2-40B4-BE49-F238E27FC236}">
              <a16:creationId xmlns:a16="http://schemas.microsoft.com/office/drawing/2014/main" id="{01890C2F-7226-401D-8796-9170B2241314}"/>
            </a:ext>
          </a:extLst>
        </xdr:cNvPr>
        <xdr:cNvPicPr>
          <a:picLocks noChangeAspect="1"/>
        </xdr:cNvPicPr>
      </xdr:nvPicPr>
      <xdr:blipFill>
        <a:blip xmlns:r="http://schemas.openxmlformats.org/officeDocument/2006/relationships" r:embed="rId39"/>
        <a:stretch>
          <a:fillRect/>
        </a:stretch>
      </xdr:blipFill>
      <xdr:spPr>
        <a:xfrm>
          <a:off x="5021580" y="35006280"/>
          <a:ext cx="3482340" cy="2415540"/>
        </a:xfrm>
        <a:prstGeom prst="rect">
          <a:avLst/>
        </a:prstGeom>
      </xdr:spPr>
    </xdr:pic>
    <xdr:clientData/>
  </xdr:twoCellAnchor>
  <xdr:twoCellAnchor editAs="oneCell">
    <xdr:from>
      <xdr:col>0</xdr:col>
      <xdr:colOff>180975</xdr:colOff>
      <xdr:row>375</xdr:row>
      <xdr:rowOff>57150</xdr:rowOff>
    </xdr:from>
    <xdr:to>
      <xdr:col>4</xdr:col>
      <xdr:colOff>493395</xdr:colOff>
      <xdr:row>388</xdr:row>
      <xdr:rowOff>95250</xdr:rowOff>
    </xdr:to>
    <xdr:pic>
      <xdr:nvPicPr>
        <xdr:cNvPr id="45" name="Imagen 44">
          <a:extLst>
            <a:ext uri="{FF2B5EF4-FFF2-40B4-BE49-F238E27FC236}">
              <a16:creationId xmlns:a16="http://schemas.microsoft.com/office/drawing/2014/main" id="{EA191BB7-F537-4447-A08A-34C3FAE40BB7}"/>
            </a:ext>
          </a:extLst>
        </xdr:cNvPr>
        <xdr:cNvPicPr>
          <a:picLocks noChangeAspect="1"/>
        </xdr:cNvPicPr>
      </xdr:nvPicPr>
      <xdr:blipFill>
        <a:blip xmlns:r="http://schemas.openxmlformats.org/officeDocument/2006/relationships" r:embed="rId40"/>
        <a:stretch>
          <a:fillRect/>
        </a:stretch>
      </xdr:blipFill>
      <xdr:spPr>
        <a:xfrm>
          <a:off x="180975" y="37928550"/>
          <a:ext cx="3482340" cy="2415540"/>
        </a:xfrm>
        <a:prstGeom prst="rect">
          <a:avLst/>
        </a:prstGeom>
      </xdr:spPr>
    </xdr:pic>
    <xdr:clientData/>
  </xdr:twoCellAnchor>
  <xdr:twoCellAnchor editAs="oneCell">
    <xdr:from>
      <xdr:col>6</xdr:col>
      <xdr:colOff>361950</xdr:colOff>
      <xdr:row>375</xdr:row>
      <xdr:rowOff>76200</xdr:rowOff>
    </xdr:from>
    <xdr:to>
      <xdr:col>10</xdr:col>
      <xdr:colOff>102870</xdr:colOff>
      <xdr:row>388</xdr:row>
      <xdr:rowOff>114300</xdr:rowOff>
    </xdr:to>
    <xdr:pic>
      <xdr:nvPicPr>
        <xdr:cNvPr id="46" name="Imagen 45">
          <a:extLst>
            <a:ext uri="{FF2B5EF4-FFF2-40B4-BE49-F238E27FC236}">
              <a16:creationId xmlns:a16="http://schemas.microsoft.com/office/drawing/2014/main" id="{D3910F17-C244-48E8-82DE-DA6AB3235E6B}"/>
            </a:ext>
          </a:extLst>
        </xdr:cNvPr>
        <xdr:cNvPicPr>
          <a:picLocks noChangeAspect="1"/>
        </xdr:cNvPicPr>
      </xdr:nvPicPr>
      <xdr:blipFill>
        <a:blip xmlns:r="http://schemas.openxmlformats.org/officeDocument/2006/relationships" r:embed="rId41"/>
        <a:stretch>
          <a:fillRect/>
        </a:stretch>
      </xdr:blipFill>
      <xdr:spPr>
        <a:xfrm>
          <a:off x="4964430" y="37947600"/>
          <a:ext cx="3489960" cy="2415540"/>
        </a:xfrm>
        <a:prstGeom prst="rect">
          <a:avLst/>
        </a:prstGeom>
      </xdr:spPr>
    </xdr:pic>
    <xdr:clientData/>
  </xdr:twoCellAnchor>
  <xdr:twoCellAnchor editAs="oneCell">
    <xdr:from>
      <xdr:col>6</xdr:col>
      <xdr:colOff>400050</xdr:colOff>
      <xdr:row>391</xdr:row>
      <xdr:rowOff>57150</xdr:rowOff>
    </xdr:from>
    <xdr:to>
      <xdr:col>10</xdr:col>
      <xdr:colOff>140970</xdr:colOff>
      <xdr:row>404</xdr:row>
      <xdr:rowOff>95250</xdr:rowOff>
    </xdr:to>
    <xdr:pic>
      <xdr:nvPicPr>
        <xdr:cNvPr id="47" name="Imagen 46">
          <a:extLst>
            <a:ext uri="{FF2B5EF4-FFF2-40B4-BE49-F238E27FC236}">
              <a16:creationId xmlns:a16="http://schemas.microsoft.com/office/drawing/2014/main" id="{BCC4B714-FA9A-498B-9905-DDDF633EEED8}"/>
            </a:ext>
          </a:extLst>
        </xdr:cNvPr>
        <xdr:cNvPicPr>
          <a:picLocks noChangeAspect="1"/>
        </xdr:cNvPicPr>
      </xdr:nvPicPr>
      <xdr:blipFill>
        <a:blip xmlns:r="http://schemas.openxmlformats.org/officeDocument/2006/relationships" r:embed="rId42"/>
        <a:stretch>
          <a:fillRect/>
        </a:stretch>
      </xdr:blipFill>
      <xdr:spPr>
        <a:xfrm>
          <a:off x="5002530" y="40999410"/>
          <a:ext cx="3489960" cy="2415540"/>
        </a:xfrm>
        <a:prstGeom prst="rect">
          <a:avLst/>
        </a:prstGeom>
      </xdr:spPr>
    </xdr:pic>
    <xdr:clientData/>
  </xdr:twoCellAnchor>
  <xdr:twoCellAnchor editAs="oneCell">
    <xdr:from>
      <xdr:col>0</xdr:col>
      <xdr:colOff>209550</xdr:colOff>
      <xdr:row>471</xdr:row>
      <xdr:rowOff>47625</xdr:rowOff>
    </xdr:from>
    <xdr:to>
      <xdr:col>4</xdr:col>
      <xdr:colOff>514350</xdr:colOff>
      <xdr:row>484</xdr:row>
      <xdr:rowOff>85725</xdr:rowOff>
    </xdr:to>
    <xdr:pic>
      <xdr:nvPicPr>
        <xdr:cNvPr id="48" name="Imagen 47">
          <a:extLst>
            <a:ext uri="{FF2B5EF4-FFF2-40B4-BE49-F238E27FC236}">
              <a16:creationId xmlns:a16="http://schemas.microsoft.com/office/drawing/2014/main" id="{7A596791-CF03-41E8-AE2D-9155DD3EEA84}"/>
            </a:ext>
          </a:extLst>
        </xdr:cNvPr>
        <xdr:cNvPicPr>
          <a:picLocks noChangeAspect="1"/>
        </xdr:cNvPicPr>
      </xdr:nvPicPr>
      <xdr:blipFill>
        <a:blip xmlns:r="http://schemas.openxmlformats.org/officeDocument/2006/relationships" r:embed="rId43"/>
        <a:stretch>
          <a:fillRect/>
        </a:stretch>
      </xdr:blipFill>
      <xdr:spPr>
        <a:xfrm>
          <a:off x="209550" y="52930425"/>
          <a:ext cx="3474720" cy="2415540"/>
        </a:xfrm>
        <a:prstGeom prst="rect">
          <a:avLst/>
        </a:prstGeom>
      </xdr:spPr>
    </xdr:pic>
    <xdr:clientData/>
  </xdr:twoCellAnchor>
  <xdr:twoCellAnchor editAs="oneCell">
    <xdr:from>
      <xdr:col>6</xdr:col>
      <xdr:colOff>238125</xdr:colOff>
      <xdr:row>471</xdr:row>
      <xdr:rowOff>38100</xdr:rowOff>
    </xdr:from>
    <xdr:to>
      <xdr:col>9</xdr:col>
      <xdr:colOff>733425</xdr:colOff>
      <xdr:row>484</xdr:row>
      <xdr:rowOff>76200</xdr:rowOff>
    </xdr:to>
    <xdr:pic>
      <xdr:nvPicPr>
        <xdr:cNvPr id="49" name="Imagen 48">
          <a:extLst>
            <a:ext uri="{FF2B5EF4-FFF2-40B4-BE49-F238E27FC236}">
              <a16:creationId xmlns:a16="http://schemas.microsoft.com/office/drawing/2014/main" id="{FE7B4ECE-7AFF-482D-BD2F-2D24B4F813C6}"/>
            </a:ext>
          </a:extLst>
        </xdr:cNvPr>
        <xdr:cNvPicPr>
          <a:picLocks noChangeAspect="1"/>
        </xdr:cNvPicPr>
      </xdr:nvPicPr>
      <xdr:blipFill>
        <a:blip xmlns:r="http://schemas.openxmlformats.org/officeDocument/2006/relationships" r:embed="rId44"/>
        <a:stretch>
          <a:fillRect/>
        </a:stretch>
      </xdr:blipFill>
      <xdr:spPr>
        <a:xfrm>
          <a:off x="4840605" y="52920900"/>
          <a:ext cx="3451860" cy="2415540"/>
        </a:xfrm>
        <a:prstGeom prst="rect">
          <a:avLst/>
        </a:prstGeom>
      </xdr:spPr>
    </xdr:pic>
    <xdr:clientData/>
  </xdr:twoCellAnchor>
  <xdr:twoCellAnchor editAs="oneCell">
    <xdr:from>
      <xdr:col>0</xdr:col>
      <xdr:colOff>114300</xdr:colOff>
      <xdr:row>519</xdr:row>
      <xdr:rowOff>47625</xdr:rowOff>
    </xdr:from>
    <xdr:to>
      <xdr:col>4</xdr:col>
      <xdr:colOff>419100</xdr:colOff>
      <xdr:row>532</xdr:row>
      <xdr:rowOff>85725</xdr:rowOff>
    </xdr:to>
    <xdr:pic>
      <xdr:nvPicPr>
        <xdr:cNvPr id="50" name="Imagen 49">
          <a:extLst>
            <a:ext uri="{FF2B5EF4-FFF2-40B4-BE49-F238E27FC236}">
              <a16:creationId xmlns:a16="http://schemas.microsoft.com/office/drawing/2014/main" id="{81CFF969-770C-4CF3-93CB-FDF39590C897}"/>
            </a:ext>
          </a:extLst>
        </xdr:cNvPr>
        <xdr:cNvPicPr>
          <a:picLocks noChangeAspect="1"/>
        </xdr:cNvPicPr>
      </xdr:nvPicPr>
      <xdr:blipFill>
        <a:blip xmlns:r="http://schemas.openxmlformats.org/officeDocument/2006/relationships" r:embed="rId45"/>
        <a:stretch>
          <a:fillRect/>
        </a:stretch>
      </xdr:blipFill>
      <xdr:spPr>
        <a:xfrm>
          <a:off x="114300" y="62021085"/>
          <a:ext cx="3474720" cy="2415540"/>
        </a:xfrm>
        <a:prstGeom prst="rect">
          <a:avLst/>
        </a:prstGeom>
      </xdr:spPr>
    </xdr:pic>
    <xdr:clientData/>
  </xdr:twoCellAnchor>
  <xdr:twoCellAnchor editAs="oneCell">
    <xdr:from>
      <xdr:col>6</xdr:col>
      <xdr:colOff>295275</xdr:colOff>
      <xdr:row>519</xdr:row>
      <xdr:rowOff>47625</xdr:rowOff>
    </xdr:from>
    <xdr:to>
      <xdr:col>10</xdr:col>
      <xdr:colOff>28575</xdr:colOff>
      <xdr:row>532</xdr:row>
      <xdr:rowOff>85725</xdr:rowOff>
    </xdr:to>
    <xdr:pic>
      <xdr:nvPicPr>
        <xdr:cNvPr id="51" name="Imagen 50">
          <a:extLst>
            <a:ext uri="{FF2B5EF4-FFF2-40B4-BE49-F238E27FC236}">
              <a16:creationId xmlns:a16="http://schemas.microsoft.com/office/drawing/2014/main" id="{5392AEF0-A6DC-422E-93DC-84E3C92F227B}"/>
            </a:ext>
          </a:extLst>
        </xdr:cNvPr>
        <xdr:cNvPicPr>
          <a:picLocks noChangeAspect="1"/>
        </xdr:cNvPicPr>
      </xdr:nvPicPr>
      <xdr:blipFill>
        <a:blip xmlns:r="http://schemas.openxmlformats.org/officeDocument/2006/relationships" r:embed="rId46"/>
        <a:stretch>
          <a:fillRect/>
        </a:stretch>
      </xdr:blipFill>
      <xdr:spPr>
        <a:xfrm>
          <a:off x="4897755" y="62021085"/>
          <a:ext cx="3482340" cy="24155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5FFCE510-848B-4D00-90D1-0DF7022DA175}"/>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F1749A82-3166-4A7D-9DE5-17C2A08119D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7</xdr:col>
      <xdr:colOff>28575</xdr:colOff>
      <xdr:row>53</xdr:row>
      <xdr:rowOff>3922</xdr:rowOff>
    </xdr:from>
    <xdr:to>
      <xdr:col>11</xdr:col>
      <xdr:colOff>566295</xdr:colOff>
      <xdr:row>66</xdr:row>
      <xdr:rowOff>145275</xdr:rowOff>
    </xdr:to>
    <xdr:pic>
      <xdr:nvPicPr>
        <xdr:cNvPr id="4" name="Imagen 3">
          <a:extLst>
            <a:ext uri="{FF2B5EF4-FFF2-40B4-BE49-F238E27FC236}">
              <a16:creationId xmlns:a16="http://schemas.microsoft.com/office/drawing/2014/main" id="{5FD1673B-6F6C-49B3-83FA-7AAF2D8C067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rcRect/>
        <a:stretch/>
      </xdr:blipFill>
      <xdr:spPr>
        <a:xfrm>
          <a:off x="3907155" y="10123282"/>
          <a:ext cx="3578100" cy="2518793"/>
        </a:xfrm>
        <a:prstGeom prst="rect">
          <a:avLst/>
        </a:prstGeom>
      </xdr:spPr>
    </xdr:pic>
    <xdr:clientData/>
  </xdr:twoCellAnchor>
  <xdr:twoCellAnchor editAs="oneCell">
    <xdr:from>
      <xdr:col>7</xdr:col>
      <xdr:colOff>38780</xdr:colOff>
      <xdr:row>69</xdr:row>
      <xdr:rowOff>39064</xdr:rowOff>
    </xdr:from>
    <xdr:to>
      <xdr:col>11</xdr:col>
      <xdr:colOff>560266</xdr:colOff>
      <xdr:row>82</xdr:row>
      <xdr:rowOff>168241</xdr:rowOff>
    </xdr:to>
    <xdr:pic>
      <xdr:nvPicPr>
        <xdr:cNvPr id="5" name="Imagen 4">
          <a:extLst>
            <a:ext uri="{FF2B5EF4-FFF2-40B4-BE49-F238E27FC236}">
              <a16:creationId xmlns:a16="http://schemas.microsoft.com/office/drawing/2014/main" id="{C407A35E-94BE-40CA-9DB6-845591A819D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rcRect/>
        <a:stretch/>
      </xdr:blipFill>
      <xdr:spPr>
        <a:xfrm>
          <a:off x="3917360" y="13107364"/>
          <a:ext cx="3561866" cy="2506617"/>
        </a:xfrm>
        <a:prstGeom prst="rect">
          <a:avLst/>
        </a:prstGeom>
      </xdr:spPr>
    </xdr:pic>
    <xdr:clientData/>
  </xdr:twoCellAnchor>
  <xdr:twoCellAnchor editAs="oneCell">
    <xdr:from>
      <xdr:col>1</xdr:col>
      <xdr:colOff>28575</xdr:colOff>
      <xdr:row>37</xdr:row>
      <xdr:rowOff>47625</xdr:rowOff>
    </xdr:from>
    <xdr:to>
      <xdr:col>6</xdr:col>
      <xdr:colOff>523900</xdr:colOff>
      <xdr:row>50</xdr:row>
      <xdr:rowOff>164325</xdr:rowOff>
    </xdr:to>
    <xdr:pic>
      <xdr:nvPicPr>
        <xdr:cNvPr id="6" name="Imagen 5">
          <a:extLst>
            <a:ext uri="{FF2B5EF4-FFF2-40B4-BE49-F238E27FC236}">
              <a16:creationId xmlns:a16="http://schemas.microsoft.com/office/drawing/2014/main" id="{337FEAC2-6286-4F5F-BC4E-C943DE1F345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280035" y="7218045"/>
          <a:ext cx="3543325" cy="2494140"/>
        </a:xfrm>
        <a:prstGeom prst="rect">
          <a:avLst/>
        </a:prstGeom>
      </xdr:spPr>
    </xdr:pic>
    <xdr:clientData/>
  </xdr:twoCellAnchor>
  <xdr:twoCellAnchor editAs="oneCell">
    <xdr:from>
      <xdr:col>7</xdr:col>
      <xdr:colOff>52350</xdr:colOff>
      <xdr:row>37</xdr:row>
      <xdr:rowOff>52349</xdr:rowOff>
    </xdr:from>
    <xdr:to>
      <xdr:col>11</xdr:col>
      <xdr:colOff>550900</xdr:colOff>
      <xdr:row>50</xdr:row>
      <xdr:rowOff>164324</xdr:rowOff>
    </xdr:to>
    <xdr:pic>
      <xdr:nvPicPr>
        <xdr:cNvPr id="7" name="Imagen 6">
          <a:extLst>
            <a:ext uri="{FF2B5EF4-FFF2-40B4-BE49-F238E27FC236}">
              <a16:creationId xmlns:a16="http://schemas.microsoft.com/office/drawing/2014/main" id="{18049AED-F18B-46BB-A31F-DA7D0D71977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3930930" y="7222769"/>
          <a:ext cx="3538930" cy="2489415"/>
        </a:xfrm>
        <a:prstGeom prst="rect">
          <a:avLst/>
        </a:prstGeom>
      </xdr:spPr>
    </xdr:pic>
    <xdr:clientData/>
  </xdr:twoCellAnchor>
  <xdr:twoCellAnchor editAs="oneCell">
    <xdr:from>
      <xdr:col>1</xdr:col>
      <xdr:colOff>38100</xdr:colOff>
      <xdr:row>5</xdr:row>
      <xdr:rowOff>47625</xdr:rowOff>
    </xdr:from>
    <xdr:to>
      <xdr:col>6</xdr:col>
      <xdr:colOff>530225</xdr:colOff>
      <xdr:row>18</xdr:row>
      <xdr:rowOff>152400</xdr:rowOff>
    </xdr:to>
    <xdr:pic>
      <xdr:nvPicPr>
        <xdr:cNvPr id="8" name="Imagen 7">
          <a:extLst>
            <a:ext uri="{FF2B5EF4-FFF2-40B4-BE49-F238E27FC236}">
              <a16:creationId xmlns:a16="http://schemas.microsoft.com/office/drawing/2014/main" id="{3BA77BE1-2338-4C99-8234-2AA94BC998C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289560" y="1213485"/>
          <a:ext cx="3540125" cy="2497455"/>
        </a:xfrm>
        <a:prstGeom prst="rect">
          <a:avLst/>
        </a:prstGeom>
      </xdr:spPr>
    </xdr:pic>
    <xdr:clientData/>
  </xdr:twoCellAnchor>
  <xdr:twoCellAnchor editAs="oneCell">
    <xdr:from>
      <xdr:col>7</xdr:col>
      <xdr:colOff>38100</xdr:colOff>
      <xdr:row>5</xdr:row>
      <xdr:rowOff>47625</xdr:rowOff>
    </xdr:from>
    <xdr:to>
      <xdr:col>11</xdr:col>
      <xdr:colOff>569390</xdr:colOff>
      <xdr:row>18</xdr:row>
      <xdr:rowOff>161925</xdr:rowOff>
    </xdr:to>
    <xdr:pic>
      <xdr:nvPicPr>
        <xdr:cNvPr id="9" name="Imagen 8">
          <a:extLst>
            <a:ext uri="{FF2B5EF4-FFF2-40B4-BE49-F238E27FC236}">
              <a16:creationId xmlns:a16="http://schemas.microsoft.com/office/drawing/2014/main" id="{5DCE9EB8-F1BF-4D26-A0B8-979B40AE221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3916680" y="1213485"/>
          <a:ext cx="3571670" cy="2506980"/>
        </a:xfrm>
        <a:prstGeom prst="rect">
          <a:avLst/>
        </a:prstGeom>
      </xdr:spPr>
    </xdr:pic>
    <xdr:clientData/>
  </xdr:twoCellAnchor>
  <xdr:twoCellAnchor editAs="oneCell">
    <xdr:from>
      <xdr:col>1</xdr:col>
      <xdr:colOff>28575</xdr:colOff>
      <xdr:row>21</xdr:row>
      <xdr:rowOff>47625</xdr:rowOff>
    </xdr:from>
    <xdr:to>
      <xdr:col>6</xdr:col>
      <xdr:colOff>524925</xdr:colOff>
      <xdr:row>34</xdr:row>
      <xdr:rowOff>155569</xdr:rowOff>
    </xdr:to>
    <xdr:pic>
      <xdr:nvPicPr>
        <xdr:cNvPr id="10" name="Imagen 9">
          <a:extLst>
            <a:ext uri="{FF2B5EF4-FFF2-40B4-BE49-F238E27FC236}">
              <a16:creationId xmlns:a16="http://schemas.microsoft.com/office/drawing/2014/main" id="{010D7DDE-0D74-4DE0-AB8B-293DD6119AC1}"/>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80035" y="4215765"/>
          <a:ext cx="3544350" cy="2500624"/>
        </a:xfrm>
        <a:prstGeom prst="rect">
          <a:avLst/>
        </a:prstGeom>
      </xdr:spPr>
    </xdr:pic>
    <xdr:clientData/>
  </xdr:twoCellAnchor>
  <xdr:twoCellAnchor editAs="oneCell">
    <xdr:from>
      <xdr:col>7</xdr:col>
      <xdr:colOff>57150</xdr:colOff>
      <xdr:row>21</xdr:row>
      <xdr:rowOff>66675</xdr:rowOff>
    </xdr:from>
    <xdr:to>
      <xdr:col>11</xdr:col>
      <xdr:colOff>533400</xdr:colOff>
      <xdr:row>34</xdr:row>
      <xdr:rowOff>152400</xdr:rowOff>
    </xdr:to>
    <xdr:pic>
      <xdr:nvPicPr>
        <xdr:cNvPr id="11" name="Imagen 10">
          <a:extLst>
            <a:ext uri="{FF2B5EF4-FFF2-40B4-BE49-F238E27FC236}">
              <a16:creationId xmlns:a16="http://schemas.microsoft.com/office/drawing/2014/main" id="{250B987B-3282-476E-90F2-41326F9CEEB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935730" y="4234815"/>
          <a:ext cx="3516630" cy="2478405"/>
        </a:xfrm>
        <a:prstGeom prst="rect">
          <a:avLst/>
        </a:prstGeom>
      </xdr:spPr>
    </xdr:pic>
    <xdr:clientData/>
  </xdr:twoCellAnchor>
  <xdr:twoCellAnchor editAs="oneCell">
    <xdr:from>
      <xdr:col>1</xdr:col>
      <xdr:colOff>28575</xdr:colOff>
      <xdr:row>85</xdr:row>
      <xdr:rowOff>40499</xdr:rowOff>
    </xdr:from>
    <xdr:to>
      <xdr:col>6</xdr:col>
      <xdr:colOff>533400</xdr:colOff>
      <xdr:row>98</xdr:row>
      <xdr:rowOff>164324</xdr:rowOff>
    </xdr:to>
    <xdr:pic>
      <xdr:nvPicPr>
        <xdr:cNvPr id="12" name="Imagen 11">
          <a:extLst>
            <a:ext uri="{FF2B5EF4-FFF2-40B4-BE49-F238E27FC236}">
              <a16:creationId xmlns:a16="http://schemas.microsoft.com/office/drawing/2014/main" id="{27A582E6-16CA-4715-ACAF-C16A00BA9FEF}"/>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80035" y="16057739"/>
          <a:ext cx="3552825" cy="2501265"/>
        </a:xfrm>
        <a:prstGeom prst="rect">
          <a:avLst/>
        </a:prstGeom>
      </xdr:spPr>
    </xdr:pic>
    <xdr:clientData/>
  </xdr:twoCellAnchor>
  <xdr:twoCellAnchor editAs="oneCell">
    <xdr:from>
      <xdr:col>7</xdr:col>
      <xdr:colOff>19050</xdr:colOff>
      <xdr:row>85</xdr:row>
      <xdr:rowOff>38100</xdr:rowOff>
    </xdr:from>
    <xdr:to>
      <xdr:col>11</xdr:col>
      <xdr:colOff>563025</xdr:colOff>
      <xdr:row>98</xdr:row>
      <xdr:rowOff>184144</xdr:rowOff>
    </xdr:to>
    <xdr:pic>
      <xdr:nvPicPr>
        <xdr:cNvPr id="13" name="Imagen 12">
          <a:extLst>
            <a:ext uri="{FF2B5EF4-FFF2-40B4-BE49-F238E27FC236}">
              <a16:creationId xmlns:a16="http://schemas.microsoft.com/office/drawing/2014/main" id="{539AEAA4-D759-4B68-9AFA-1940202BA723}"/>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897630" y="16055340"/>
          <a:ext cx="3584355" cy="2523484"/>
        </a:xfrm>
        <a:prstGeom prst="rect">
          <a:avLst/>
        </a:prstGeom>
      </xdr:spPr>
    </xdr:pic>
    <xdr:clientData/>
  </xdr:twoCellAnchor>
  <xdr:twoCellAnchor editAs="oneCell">
    <xdr:from>
      <xdr:col>1</xdr:col>
      <xdr:colOff>28575</xdr:colOff>
      <xdr:row>69</xdr:row>
      <xdr:rowOff>28575</xdr:rowOff>
    </xdr:from>
    <xdr:to>
      <xdr:col>6</xdr:col>
      <xdr:colOff>533400</xdr:colOff>
      <xdr:row>82</xdr:row>
      <xdr:rowOff>152400</xdr:rowOff>
    </xdr:to>
    <xdr:pic>
      <xdr:nvPicPr>
        <xdr:cNvPr id="14" name="Imagen 13">
          <a:extLst>
            <a:ext uri="{FF2B5EF4-FFF2-40B4-BE49-F238E27FC236}">
              <a16:creationId xmlns:a16="http://schemas.microsoft.com/office/drawing/2014/main" id="{C39DD23E-B894-4B68-B82F-81CD39C851A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80035" y="13096875"/>
          <a:ext cx="3552825" cy="2501265"/>
        </a:xfrm>
        <a:prstGeom prst="rect">
          <a:avLst/>
        </a:prstGeom>
      </xdr:spPr>
    </xdr:pic>
    <xdr:clientData/>
  </xdr:twoCellAnchor>
  <xdr:twoCellAnchor editAs="oneCell">
    <xdr:from>
      <xdr:col>1</xdr:col>
      <xdr:colOff>19050</xdr:colOff>
      <xdr:row>53</xdr:row>
      <xdr:rowOff>28575</xdr:rowOff>
    </xdr:from>
    <xdr:to>
      <xdr:col>6</xdr:col>
      <xdr:colOff>520700</xdr:colOff>
      <xdr:row>66</xdr:row>
      <xdr:rowOff>150019</xdr:rowOff>
    </xdr:to>
    <xdr:pic>
      <xdr:nvPicPr>
        <xdr:cNvPr id="15" name="Imagen 14">
          <a:extLst>
            <a:ext uri="{FF2B5EF4-FFF2-40B4-BE49-F238E27FC236}">
              <a16:creationId xmlns:a16="http://schemas.microsoft.com/office/drawing/2014/main" id="{25B33A82-458A-4A38-B999-209DEB4B75C8}"/>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270510" y="10147935"/>
          <a:ext cx="3549650" cy="249888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B39D36D5-D4FA-4305-94CF-40D909A19D3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654751" y="138343"/>
          <a:ext cx="843803" cy="299808"/>
        </a:xfrm>
        <a:prstGeom prst="rect">
          <a:avLst/>
        </a:prstGeom>
      </xdr:spPr>
    </xdr:pic>
    <xdr:clientData/>
  </xdr:oneCellAnchor>
  <xdr:oneCellAnchor>
    <xdr:from>
      <xdr:col>1</xdr:col>
      <xdr:colOff>200024</xdr:colOff>
      <xdr:row>0</xdr:row>
      <xdr:rowOff>180976</xdr:rowOff>
    </xdr:from>
    <xdr:ext cx="714375" cy="247649"/>
    <xdr:pic>
      <xdr:nvPicPr>
        <xdr:cNvPr id="3" name="4 Imagen">
          <a:extLst>
            <a:ext uri="{FF2B5EF4-FFF2-40B4-BE49-F238E27FC236}">
              <a16:creationId xmlns:a16="http://schemas.microsoft.com/office/drawing/2014/main" id="{0C911D52-FF01-40DF-84A2-5BF7686EC357}"/>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520064" y="180976"/>
          <a:ext cx="714375" cy="247649"/>
        </a:xfrm>
        <a:prstGeom prst="rect">
          <a:avLst/>
        </a:prstGeom>
      </xdr:spPr>
    </xdr:pic>
    <xdr:clientData/>
  </xdr:oneCellAnchor>
  <xdr:twoCellAnchor>
    <xdr:from>
      <xdr:col>4</xdr:col>
      <xdr:colOff>759195</xdr:colOff>
      <xdr:row>84</xdr:row>
      <xdr:rowOff>83620</xdr:rowOff>
    </xdr:from>
    <xdr:to>
      <xdr:col>5</xdr:col>
      <xdr:colOff>1483095</xdr:colOff>
      <xdr:row>85</xdr:row>
      <xdr:rowOff>16945</xdr:rowOff>
    </xdr:to>
    <xdr:sp macro="" textlink="">
      <xdr:nvSpPr>
        <xdr:cNvPr id="4" name="CuadroTexto 3">
          <a:extLst>
            <a:ext uri="{FF2B5EF4-FFF2-40B4-BE49-F238E27FC236}">
              <a16:creationId xmlns:a16="http://schemas.microsoft.com/office/drawing/2014/main" id="{E801F4E1-AE4C-4826-92DE-0B925312752B}"/>
            </a:ext>
          </a:extLst>
        </xdr:cNvPr>
        <xdr:cNvSpPr txBox="1"/>
      </xdr:nvSpPr>
      <xdr:spPr>
        <a:xfrm>
          <a:off x="2984235" y="20909080"/>
          <a:ext cx="1539240" cy="1162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19</a:t>
          </a:r>
          <a:r>
            <a:rPr lang="es-CO" sz="1100" baseline="0">
              <a:solidFill>
                <a:schemeClr val="bg1"/>
              </a:solidFill>
            </a:rPr>
            <a:t> </a:t>
          </a:r>
          <a:r>
            <a:rPr lang="es-CO" sz="1100">
              <a:solidFill>
                <a:schemeClr val="bg1"/>
              </a:solidFill>
            </a:rPr>
            <a:t>de febrero de 2021</a:t>
          </a:r>
        </a:p>
      </xdr:txBody>
    </xdr:sp>
    <xdr:clientData/>
  </xdr:twoCellAnchor>
  <xdr:twoCellAnchor>
    <xdr:from>
      <xdr:col>8</xdr:col>
      <xdr:colOff>692451</xdr:colOff>
      <xdr:row>58</xdr:row>
      <xdr:rowOff>114300</xdr:rowOff>
    </xdr:from>
    <xdr:to>
      <xdr:col>9</xdr:col>
      <xdr:colOff>1321101</xdr:colOff>
      <xdr:row>59</xdr:row>
      <xdr:rowOff>0</xdr:rowOff>
    </xdr:to>
    <xdr:sp macro="" textlink="">
      <xdr:nvSpPr>
        <xdr:cNvPr id="5" name="CuadroTexto 4">
          <a:extLst>
            <a:ext uri="{FF2B5EF4-FFF2-40B4-BE49-F238E27FC236}">
              <a16:creationId xmlns:a16="http://schemas.microsoft.com/office/drawing/2014/main" id="{3AF85B7D-E702-4C93-9F2B-5071E49402E3}"/>
            </a:ext>
          </a:extLst>
        </xdr:cNvPr>
        <xdr:cNvSpPr txBox="1"/>
      </xdr:nvSpPr>
      <xdr:spPr>
        <a:xfrm>
          <a:off x="8129571" y="13807440"/>
          <a:ext cx="1520190" cy="4419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clientData/>
  </xdr:twoCellAnchor>
  <xdr:twoCellAnchor>
    <xdr:from>
      <xdr:col>9</xdr:col>
      <xdr:colOff>962026</xdr:colOff>
      <xdr:row>57</xdr:row>
      <xdr:rowOff>114294</xdr:rowOff>
    </xdr:from>
    <xdr:to>
      <xdr:col>12</xdr:col>
      <xdr:colOff>114301</xdr:colOff>
      <xdr:row>58</xdr:row>
      <xdr:rowOff>120643</xdr:rowOff>
    </xdr:to>
    <xdr:sp macro="" textlink="">
      <xdr:nvSpPr>
        <xdr:cNvPr id="6" name="CuadroTexto 5">
          <a:extLst>
            <a:ext uri="{FF2B5EF4-FFF2-40B4-BE49-F238E27FC236}">
              <a16:creationId xmlns:a16="http://schemas.microsoft.com/office/drawing/2014/main" id="{1F967B82-2B14-4329-9003-4B3372F1ADA1}"/>
            </a:ext>
          </a:extLst>
        </xdr:cNvPr>
        <xdr:cNvSpPr txBox="1"/>
      </xdr:nvSpPr>
      <xdr:spPr>
        <a:xfrm>
          <a:off x="9290686" y="13624554"/>
          <a:ext cx="1544955" cy="1892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11 de</a:t>
          </a:r>
          <a:r>
            <a:rPr lang="es-CO" sz="1100" baseline="0">
              <a:solidFill>
                <a:schemeClr val="bg1"/>
              </a:solidFill>
            </a:rPr>
            <a:t> marzo de 2021</a:t>
          </a:r>
          <a:endParaRPr lang="es-CO" sz="1100">
            <a:solidFill>
              <a:schemeClr val="bg1"/>
            </a:solidFill>
          </a:endParaRPr>
        </a:p>
      </xdr:txBody>
    </xdr:sp>
    <xdr:clientData/>
  </xdr:twoCellAnchor>
  <xdr:twoCellAnchor>
    <xdr:from>
      <xdr:col>9</xdr:col>
      <xdr:colOff>482265</xdr:colOff>
      <xdr:row>71</xdr:row>
      <xdr:rowOff>102205</xdr:rowOff>
    </xdr:from>
    <xdr:to>
      <xdr:col>9</xdr:col>
      <xdr:colOff>1863389</xdr:colOff>
      <xdr:row>72</xdr:row>
      <xdr:rowOff>121255</xdr:rowOff>
    </xdr:to>
    <xdr:sp macro="" textlink="">
      <xdr:nvSpPr>
        <xdr:cNvPr id="7" name="CuadroTexto 6">
          <a:extLst>
            <a:ext uri="{FF2B5EF4-FFF2-40B4-BE49-F238E27FC236}">
              <a16:creationId xmlns:a16="http://schemas.microsoft.com/office/drawing/2014/main" id="{94B0D538-368C-42E8-A43F-9A06A591C0E1}"/>
            </a:ext>
          </a:extLst>
        </xdr:cNvPr>
        <xdr:cNvSpPr txBox="1"/>
      </xdr:nvSpPr>
      <xdr:spPr>
        <a:xfrm>
          <a:off x="8810925" y="17483425"/>
          <a:ext cx="1381124" cy="2019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21 de marzo</a:t>
          </a:r>
          <a:r>
            <a:rPr lang="es-CO" sz="1100" baseline="0">
              <a:solidFill>
                <a:schemeClr val="bg1"/>
              </a:solidFill>
            </a:rPr>
            <a:t> de 2021</a:t>
          </a:r>
          <a:endParaRPr lang="es-CO" sz="1100">
            <a:solidFill>
              <a:schemeClr val="bg1"/>
            </a:solidFill>
          </a:endParaRPr>
        </a:p>
      </xdr:txBody>
    </xdr:sp>
    <xdr:clientData/>
  </xdr:twoCellAnchor>
  <xdr:twoCellAnchor>
    <xdr:from>
      <xdr:col>0</xdr:col>
      <xdr:colOff>57150</xdr:colOff>
      <xdr:row>6</xdr:row>
      <xdr:rowOff>19049</xdr:rowOff>
    </xdr:from>
    <xdr:to>
      <xdr:col>4</xdr:col>
      <xdr:colOff>472416</xdr:colOff>
      <xdr:row>16</xdr:row>
      <xdr:rowOff>47130</xdr:rowOff>
    </xdr:to>
    <xdr:grpSp>
      <xdr:nvGrpSpPr>
        <xdr:cNvPr id="8" name="Grupo 7">
          <a:extLst>
            <a:ext uri="{FF2B5EF4-FFF2-40B4-BE49-F238E27FC236}">
              <a16:creationId xmlns:a16="http://schemas.microsoft.com/office/drawing/2014/main" id="{33663DCF-4E2A-4209-9E04-419EA7D9CA3F}"/>
            </a:ext>
          </a:extLst>
        </xdr:cNvPr>
        <xdr:cNvGrpSpPr/>
      </xdr:nvGrpSpPr>
      <xdr:grpSpPr>
        <a:xfrm>
          <a:off x="57150" y="1643902"/>
          <a:ext cx="2578001" cy="1933081"/>
          <a:chOff x="57150" y="1647824"/>
          <a:chExt cx="2577441" cy="1933081"/>
        </a:xfrm>
      </xdr:grpSpPr>
      <xdr:pic>
        <xdr:nvPicPr>
          <xdr:cNvPr id="9" name="Imagen 8">
            <a:extLst>
              <a:ext uri="{FF2B5EF4-FFF2-40B4-BE49-F238E27FC236}">
                <a16:creationId xmlns:a16="http://schemas.microsoft.com/office/drawing/2014/main" id="{BB8F7781-7646-4344-910F-3AD13721150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7150" y="1647824"/>
            <a:ext cx="2577441" cy="1933081"/>
          </a:xfrm>
          <a:prstGeom prst="rect">
            <a:avLst/>
          </a:prstGeom>
        </xdr:spPr>
      </xdr:pic>
      <xdr:sp macro="" textlink="">
        <xdr:nvSpPr>
          <xdr:cNvPr id="10" name="CuadroTexto 9">
            <a:extLst>
              <a:ext uri="{FF2B5EF4-FFF2-40B4-BE49-F238E27FC236}">
                <a16:creationId xmlns:a16="http://schemas.microsoft.com/office/drawing/2014/main" id="{D4A1B7AD-D662-43C9-A85C-634014CDBBE4}"/>
              </a:ext>
            </a:extLst>
          </xdr:cNvPr>
          <xdr:cNvSpPr txBox="1"/>
        </xdr:nvSpPr>
        <xdr:spPr>
          <a:xfrm>
            <a:off x="1295400" y="3333751"/>
            <a:ext cx="1285875"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solidFill>
                  <a:schemeClr val="bg1"/>
                </a:solidFill>
              </a:rPr>
              <a:t>05 de abril de 2021</a:t>
            </a:r>
          </a:p>
        </xdr:txBody>
      </xdr:sp>
    </xdr:grpSp>
    <xdr:clientData/>
  </xdr:twoCellAnchor>
  <xdr:twoCellAnchor>
    <xdr:from>
      <xdr:col>4</xdr:col>
      <xdr:colOff>547189</xdr:colOff>
      <xdr:row>6</xdr:row>
      <xdr:rowOff>66674</xdr:rowOff>
    </xdr:from>
    <xdr:to>
      <xdr:col>6</xdr:col>
      <xdr:colOff>4264</xdr:colOff>
      <xdr:row>16</xdr:row>
      <xdr:rowOff>57149</xdr:rowOff>
    </xdr:to>
    <xdr:grpSp>
      <xdr:nvGrpSpPr>
        <xdr:cNvPr id="11" name="Grupo 10">
          <a:extLst>
            <a:ext uri="{FF2B5EF4-FFF2-40B4-BE49-F238E27FC236}">
              <a16:creationId xmlns:a16="http://schemas.microsoft.com/office/drawing/2014/main" id="{6D944DBA-1266-4153-AE3C-52655228C2B9}"/>
            </a:ext>
          </a:extLst>
        </xdr:cNvPr>
        <xdr:cNvGrpSpPr/>
      </xdr:nvGrpSpPr>
      <xdr:grpSpPr>
        <a:xfrm>
          <a:off x="2709924" y="1691527"/>
          <a:ext cx="2460252" cy="1895475"/>
          <a:chOff x="2709364" y="1695449"/>
          <a:chExt cx="2457450" cy="1895475"/>
        </a:xfrm>
      </xdr:grpSpPr>
      <xdr:pic>
        <xdr:nvPicPr>
          <xdr:cNvPr id="12" name="Imagen 11">
            <a:extLst>
              <a:ext uri="{FF2B5EF4-FFF2-40B4-BE49-F238E27FC236}">
                <a16:creationId xmlns:a16="http://schemas.microsoft.com/office/drawing/2014/main" id="{C4DBE7D7-DDD4-4822-A7D3-2B4E72D4525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709364" y="1695449"/>
            <a:ext cx="2374262" cy="1895475"/>
          </a:xfrm>
          <a:prstGeom prst="rect">
            <a:avLst/>
          </a:prstGeom>
        </xdr:spPr>
      </xdr:pic>
      <xdr:sp macro="" textlink="">
        <xdr:nvSpPr>
          <xdr:cNvPr id="13" name="CuadroTexto 12">
            <a:extLst>
              <a:ext uri="{FF2B5EF4-FFF2-40B4-BE49-F238E27FC236}">
                <a16:creationId xmlns:a16="http://schemas.microsoft.com/office/drawing/2014/main" id="{B5261170-3348-4D5A-A4AA-C7723272B2E1}"/>
              </a:ext>
            </a:extLst>
          </xdr:cNvPr>
          <xdr:cNvSpPr txBox="1"/>
        </xdr:nvSpPr>
        <xdr:spPr>
          <a:xfrm>
            <a:off x="3880939" y="3371849"/>
            <a:ext cx="1285875"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solidFill>
                  <a:schemeClr val="bg1"/>
                </a:solidFill>
              </a:rPr>
              <a:t>05 de abril de 2021</a:t>
            </a:r>
          </a:p>
        </xdr:txBody>
      </xdr:sp>
    </xdr:grpSp>
    <xdr:clientData/>
  </xdr:twoCellAnchor>
  <xdr:twoCellAnchor>
    <xdr:from>
      <xdr:col>6</xdr:col>
      <xdr:colOff>43985</xdr:colOff>
      <xdr:row>6</xdr:row>
      <xdr:rowOff>57149</xdr:rowOff>
    </xdr:from>
    <xdr:to>
      <xdr:col>8</xdr:col>
      <xdr:colOff>548810</xdr:colOff>
      <xdr:row>16</xdr:row>
      <xdr:rowOff>38100</xdr:rowOff>
    </xdr:to>
    <xdr:grpSp>
      <xdr:nvGrpSpPr>
        <xdr:cNvPr id="14" name="Grupo 13">
          <a:extLst>
            <a:ext uri="{FF2B5EF4-FFF2-40B4-BE49-F238E27FC236}">
              <a16:creationId xmlns:a16="http://schemas.microsoft.com/office/drawing/2014/main" id="{4BF332B7-82BB-4A80-871B-FB9B3C15C68A}"/>
            </a:ext>
          </a:extLst>
        </xdr:cNvPr>
        <xdr:cNvGrpSpPr/>
      </xdr:nvGrpSpPr>
      <xdr:grpSpPr>
        <a:xfrm>
          <a:off x="5209897" y="1682002"/>
          <a:ext cx="2566707" cy="1885951"/>
          <a:chOff x="5206535" y="1685924"/>
          <a:chExt cx="2571750" cy="1885951"/>
        </a:xfrm>
      </xdr:grpSpPr>
      <xdr:pic>
        <xdr:nvPicPr>
          <xdr:cNvPr id="15" name="Imagen 14">
            <a:extLst>
              <a:ext uri="{FF2B5EF4-FFF2-40B4-BE49-F238E27FC236}">
                <a16:creationId xmlns:a16="http://schemas.microsoft.com/office/drawing/2014/main" id="{223B320E-658D-4492-A1C8-556AA7B6332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206535" y="1685924"/>
            <a:ext cx="2514600" cy="1885951"/>
          </a:xfrm>
          <a:prstGeom prst="rect">
            <a:avLst/>
          </a:prstGeom>
        </xdr:spPr>
      </xdr:pic>
      <xdr:sp macro="" textlink="">
        <xdr:nvSpPr>
          <xdr:cNvPr id="16" name="CuadroTexto 15">
            <a:extLst>
              <a:ext uri="{FF2B5EF4-FFF2-40B4-BE49-F238E27FC236}">
                <a16:creationId xmlns:a16="http://schemas.microsoft.com/office/drawing/2014/main" id="{95B7F87B-8525-4F59-BCCE-7C1668049F8F}"/>
              </a:ext>
            </a:extLst>
          </xdr:cNvPr>
          <xdr:cNvSpPr txBox="1"/>
        </xdr:nvSpPr>
        <xdr:spPr>
          <a:xfrm>
            <a:off x="6492410" y="3314699"/>
            <a:ext cx="1285875"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solidFill>
                  <a:schemeClr val="bg1"/>
                </a:solidFill>
              </a:rPr>
              <a:t>05 de abril de 2021</a:t>
            </a:r>
          </a:p>
        </xdr:txBody>
      </xdr:sp>
    </xdr:grpSp>
    <xdr:clientData/>
  </xdr:twoCellAnchor>
  <xdr:twoCellAnchor>
    <xdr:from>
      <xdr:col>8</xdr:col>
      <xdr:colOff>551210</xdr:colOff>
      <xdr:row>6</xdr:row>
      <xdr:rowOff>57150</xdr:rowOff>
    </xdr:from>
    <xdr:to>
      <xdr:col>12</xdr:col>
      <xdr:colOff>27335</xdr:colOff>
      <xdr:row>16</xdr:row>
      <xdr:rowOff>47204</xdr:rowOff>
    </xdr:to>
    <xdr:grpSp>
      <xdr:nvGrpSpPr>
        <xdr:cNvPr id="17" name="Grupo 16">
          <a:extLst>
            <a:ext uri="{FF2B5EF4-FFF2-40B4-BE49-F238E27FC236}">
              <a16:creationId xmlns:a16="http://schemas.microsoft.com/office/drawing/2014/main" id="{0C04438F-01D4-4ECB-B19C-0AF4FCEB9906}"/>
            </a:ext>
          </a:extLst>
        </xdr:cNvPr>
        <xdr:cNvGrpSpPr/>
      </xdr:nvGrpSpPr>
      <xdr:grpSpPr>
        <a:xfrm>
          <a:off x="7779004" y="1682003"/>
          <a:ext cx="2669802" cy="1895054"/>
          <a:chOff x="7780685" y="1685925"/>
          <a:chExt cx="2667000" cy="1895054"/>
        </a:xfrm>
      </xdr:grpSpPr>
      <xdr:pic>
        <xdr:nvPicPr>
          <xdr:cNvPr id="18" name="Imagen 17">
            <a:extLst>
              <a:ext uri="{FF2B5EF4-FFF2-40B4-BE49-F238E27FC236}">
                <a16:creationId xmlns:a16="http://schemas.microsoft.com/office/drawing/2014/main" id="{B981297F-0317-4B66-A53A-65D5A98A170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780685" y="1685925"/>
            <a:ext cx="2590240" cy="1895054"/>
          </a:xfrm>
          <a:prstGeom prst="rect">
            <a:avLst/>
          </a:prstGeom>
        </xdr:spPr>
      </xdr:pic>
      <xdr:sp macro="" textlink="">
        <xdr:nvSpPr>
          <xdr:cNvPr id="19" name="CuadroTexto 18">
            <a:extLst>
              <a:ext uri="{FF2B5EF4-FFF2-40B4-BE49-F238E27FC236}">
                <a16:creationId xmlns:a16="http://schemas.microsoft.com/office/drawing/2014/main" id="{57F14B40-28E3-4B1A-816C-02E6B16C4AA0}"/>
              </a:ext>
            </a:extLst>
          </xdr:cNvPr>
          <xdr:cNvSpPr txBox="1"/>
        </xdr:nvSpPr>
        <xdr:spPr>
          <a:xfrm>
            <a:off x="9161810" y="3324225"/>
            <a:ext cx="1285875"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solidFill>
                  <a:schemeClr val="bg1"/>
                </a:solidFill>
              </a:rPr>
              <a:t>05 de abril de 2021</a:t>
            </a:r>
          </a:p>
        </xdr:txBody>
      </xdr:sp>
    </xdr:grpSp>
    <xdr:clientData/>
  </xdr:twoCellAnchor>
  <xdr:twoCellAnchor>
    <xdr:from>
      <xdr:col>0</xdr:col>
      <xdr:colOff>96410</xdr:colOff>
      <xdr:row>20</xdr:row>
      <xdr:rowOff>114300</xdr:rowOff>
    </xdr:from>
    <xdr:to>
      <xdr:col>4</xdr:col>
      <xdr:colOff>534560</xdr:colOff>
      <xdr:row>30</xdr:row>
      <xdr:rowOff>97230</xdr:rowOff>
    </xdr:to>
    <xdr:grpSp>
      <xdr:nvGrpSpPr>
        <xdr:cNvPr id="20" name="Grupo 19">
          <a:extLst>
            <a:ext uri="{FF2B5EF4-FFF2-40B4-BE49-F238E27FC236}">
              <a16:creationId xmlns:a16="http://schemas.microsoft.com/office/drawing/2014/main" id="{49803199-DA0C-4988-BD16-3433A76A8C1C}"/>
            </a:ext>
          </a:extLst>
        </xdr:cNvPr>
        <xdr:cNvGrpSpPr/>
      </xdr:nvGrpSpPr>
      <xdr:grpSpPr>
        <a:xfrm>
          <a:off x="96410" y="5224182"/>
          <a:ext cx="2600885" cy="1887930"/>
          <a:chOff x="96410" y="5229225"/>
          <a:chExt cx="2600325" cy="1887930"/>
        </a:xfrm>
      </xdr:grpSpPr>
      <xdr:pic>
        <xdr:nvPicPr>
          <xdr:cNvPr id="21" name="Imagen 20">
            <a:extLst>
              <a:ext uri="{FF2B5EF4-FFF2-40B4-BE49-F238E27FC236}">
                <a16:creationId xmlns:a16="http://schemas.microsoft.com/office/drawing/2014/main" id="{1587FB64-DB46-41CB-97A6-7CA5BEC0BA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96410" y="5229225"/>
            <a:ext cx="2517240" cy="1887930"/>
          </a:xfrm>
          <a:prstGeom prst="rect">
            <a:avLst/>
          </a:prstGeom>
        </xdr:spPr>
      </xdr:pic>
      <xdr:sp macro="" textlink="">
        <xdr:nvSpPr>
          <xdr:cNvPr id="22" name="CuadroTexto 21">
            <a:extLst>
              <a:ext uri="{FF2B5EF4-FFF2-40B4-BE49-F238E27FC236}">
                <a16:creationId xmlns:a16="http://schemas.microsoft.com/office/drawing/2014/main" id="{D248FFF8-EC98-4083-B991-F2383FFE84ED}"/>
              </a:ext>
            </a:extLst>
          </xdr:cNvPr>
          <xdr:cNvSpPr txBox="1"/>
        </xdr:nvSpPr>
        <xdr:spPr>
          <a:xfrm>
            <a:off x="1410860" y="6877050"/>
            <a:ext cx="1285875"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solidFill>
                  <a:schemeClr val="bg1"/>
                </a:solidFill>
              </a:rPr>
              <a:t>05 de abril de 2021</a:t>
            </a:r>
          </a:p>
        </xdr:txBody>
      </xdr:sp>
    </xdr:grpSp>
    <xdr:clientData/>
  </xdr:twoCellAnchor>
  <xdr:twoCellAnchor>
    <xdr:from>
      <xdr:col>4</xdr:col>
      <xdr:colOff>517911</xdr:colOff>
      <xdr:row>20</xdr:row>
      <xdr:rowOff>123826</xdr:rowOff>
    </xdr:from>
    <xdr:to>
      <xdr:col>5</xdr:col>
      <xdr:colOff>2194311</xdr:colOff>
      <xdr:row>30</xdr:row>
      <xdr:rowOff>97344</xdr:rowOff>
    </xdr:to>
    <xdr:grpSp>
      <xdr:nvGrpSpPr>
        <xdr:cNvPr id="23" name="Grupo 22">
          <a:extLst>
            <a:ext uri="{FF2B5EF4-FFF2-40B4-BE49-F238E27FC236}">
              <a16:creationId xmlns:a16="http://schemas.microsoft.com/office/drawing/2014/main" id="{C48DD081-198B-4F01-9C0A-0A2196AB3EA7}"/>
            </a:ext>
          </a:extLst>
        </xdr:cNvPr>
        <xdr:cNvGrpSpPr/>
      </xdr:nvGrpSpPr>
      <xdr:grpSpPr>
        <a:xfrm>
          <a:off x="2680646" y="5233708"/>
          <a:ext cx="2472018" cy="1878518"/>
          <a:chOff x="2680086" y="5238751"/>
          <a:chExt cx="2466975" cy="1878518"/>
        </a:xfrm>
      </xdr:grpSpPr>
      <xdr:pic>
        <xdr:nvPicPr>
          <xdr:cNvPr id="24" name="Imagen 23">
            <a:extLst>
              <a:ext uri="{FF2B5EF4-FFF2-40B4-BE49-F238E27FC236}">
                <a16:creationId xmlns:a16="http://schemas.microsoft.com/office/drawing/2014/main" id="{2759131D-4771-49F6-90C6-0A72889BE93E}"/>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680086" y="5238751"/>
            <a:ext cx="2415790" cy="1878518"/>
          </a:xfrm>
          <a:prstGeom prst="rect">
            <a:avLst/>
          </a:prstGeom>
        </xdr:spPr>
      </xdr:pic>
      <xdr:sp macro="" textlink="">
        <xdr:nvSpPr>
          <xdr:cNvPr id="25" name="CuadroTexto 24">
            <a:extLst>
              <a:ext uri="{FF2B5EF4-FFF2-40B4-BE49-F238E27FC236}">
                <a16:creationId xmlns:a16="http://schemas.microsoft.com/office/drawing/2014/main" id="{B22CFEF0-5FFC-4CC3-9A41-D7DB710A0E50}"/>
              </a:ext>
            </a:extLst>
          </xdr:cNvPr>
          <xdr:cNvSpPr txBox="1"/>
        </xdr:nvSpPr>
        <xdr:spPr>
          <a:xfrm>
            <a:off x="3861186" y="6886576"/>
            <a:ext cx="1285875"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solidFill>
                  <a:schemeClr val="bg1"/>
                </a:solidFill>
              </a:rPr>
              <a:t>05 de abril de 2021</a:t>
            </a:r>
          </a:p>
        </xdr:txBody>
      </xdr:sp>
    </xdr:grpSp>
    <xdr:clientData/>
  </xdr:twoCellAnchor>
  <xdr:twoCellAnchor>
    <xdr:from>
      <xdr:col>7</xdr:col>
      <xdr:colOff>582259</xdr:colOff>
      <xdr:row>19</xdr:row>
      <xdr:rowOff>72036</xdr:rowOff>
    </xdr:from>
    <xdr:to>
      <xdr:col>9</xdr:col>
      <xdr:colOff>1429984</xdr:colOff>
      <xdr:row>31</xdr:row>
      <xdr:rowOff>128261</xdr:rowOff>
    </xdr:to>
    <xdr:grpSp>
      <xdr:nvGrpSpPr>
        <xdr:cNvPr id="26" name="Grupo 25">
          <a:extLst>
            <a:ext uri="{FF2B5EF4-FFF2-40B4-BE49-F238E27FC236}">
              <a16:creationId xmlns:a16="http://schemas.microsoft.com/office/drawing/2014/main" id="{81D2C3F0-7FDE-413A-9727-24044B99F8C8}"/>
            </a:ext>
          </a:extLst>
        </xdr:cNvPr>
        <xdr:cNvGrpSpPr/>
      </xdr:nvGrpSpPr>
      <xdr:grpSpPr>
        <a:xfrm>
          <a:off x="6319671" y="4991418"/>
          <a:ext cx="3200960" cy="2342225"/>
          <a:chOff x="6316309" y="4996461"/>
          <a:chExt cx="3209925" cy="2342225"/>
        </a:xfrm>
      </xdr:grpSpPr>
      <xdr:pic>
        <xdr:nvPicPr>
          <xdr:cNvPr id="27" name="Imagen 26">
            <a:extLst>
              <a:ext uri="{FF2B5EF4-FFF2-40B4-BE49-F238E27FC236}">
                <a16:creationId xmlns:a16="http://schemas.microsoft.com/office/drawing/2014/main" id="{CD361D20-DA13-486D-BF34-9F165DC80AC6}"/>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316309" y="4996461"/>
            <a:ext cx="3122966" cy="2342225"/>
          </a:xfrm>
          <a:prstGeom prst="rect">
            <a:avLst/>
          </a:prstGeom>
        </xdr:spPr>
      </xdr:pic>
      <xdr:sp macro="" textlink="">
        <xdr:nvSpPr>
          <xdr:cNvPr id="28" name="CuadroTexto 27">
            <a:extLst>
              <a:ext uri="{FF2B5EF4-FFF2-40B4-BE49-F238E27FC236}">
                <a16:creationId xmlns:a16="http://schemas.microsoft.com/office/drawing/2014/main" id="{63A12744-F144-4936-AC4C-046E7B367A02}"/>
              </a:ext>
            </a:extLst>
          </xdr:cNvPr>
          <xdr:cNvSpPr txBox="1"/>
        </xdr:nvSpPr>
        <xdr:spPr>
          <a:xfrm>
            <a:off x="8240359" y="7111011"/>
            <a:ext cx="1285875"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solidFill>
                  <a:schemeClr val="bg1"/>
                </a:solidFill>
              </a:rPr>
              <a:t>05 de abril de 2021</a:t>
            </a:r>
          </a:p>
        </xdr:txBody>
      </xdr:sp>
    </xdr:grpSp>
    <xdr:clientData/>
  </xdr:twoCellAnchor>
  <xdr:twoCellAnchor>
    <xdr:from>
      <xdr:col>2</xdr:col>
      <xdr:colOff>156034</xdr:colOff>
      <xdr:row>33</xdr:row>
      <xdr:rowOff>57150</xdr:rowOff>
    </xdr:from>
    <xdr:to>
      <xdr:col>5</xdr:col>
      <xdr:colOff>1327609</xdr:colOff>
      <xdr:row>45</xdr:row>
      <xdr:rowOff>147294</xdr:rowOff>
    </xdr:to>
    <xdr:grpSp>
      <xdr:nvGrpSpPr>
        <xdr:cNvPr id="29" name="Grupo 28">
          <a:extLst>
            <a:ext uri="{FF2B5EF4-FFF2-40B4-BE49-F238E27FC236}">
              <a16:creationId xmlns:a16="http://schemas.microsoft.com/office/drawing/2014/main" id="{1A0D4D8D-6545-4747-BB40-483D8DE54259}"/>
            </a:ext>
          </a:extLst>
        </xdr:cNvPr>
        <xdr:cNvGrpSpPr/>
      </xdr:nvGrpSpPr>
      <xdr:grpSpPr>
        <a:xfrm>
          <a:off x="1018887" y="8450356"/>
          <a:ext cx="3267075" cy="2376144"/>
          <a:chOff x="1022809" y="8448675"/>
          <a:chExt cx="3257550" cy="2376144"/>
        </a:xfrm>
      </xdr:grpSpPr>
      <xdr:pic>
        <xdr:nvPicPr>
          <xdr:cNvPr id="30" name="Imagen 29">
            <a:extLst>
              <a:ext uri="{FF2B5EF4-FFF2-40B4-BE49-F238E27FC236}">
                <a16:creationId xmlns:a16="http://schemas.microsoft.com/office/drawing/2014/main" id="{6C944CA6-3BDA-47BB-82FE-0945119BFA3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022809" y="8448675"/>
            <a:ext cx="3168191" cy="2376144"/>
          </a:xfrm>
          <a:prstGeom prst="rect">
            <a:avLst/>
          </a:prstGeom>
        </xdr:spPr>
      </xdr:pic>
      <xdr:sp macro="" textlink="">
        <xdr:nvSpPr>
          <xdr:cNvPr id="31" name="CuadroTexto 30">
            <a:extLst>
              <a:ext uri="{FF2B5EF4-FFF2-40B4-BE49-F238E27FC236}">
                <a16:creationId xmlns:a16="http://schemas.microsoft.com/office/drawing/2014/main" id="{FB1A5B82-C4D4-49FA-85D9-83D1F049F09A}"/>
              </a:ext>
            </a:extLst>
          </xdr:cNvPr>
          <xdr:cNvSpPr txBox="1"/>
        </xdr:nvSpPr>
        <xdr:spPr>
          <a:xfrm>
            <a:off x="2994484" y="10582275"/>
            <a:ext cx="1285875"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solidFill>
                  <a:schemeClr val="bg1"/>
                </a:solidFill>
              </a:rPr>
              <a:t>05 de abril de 2021</a:t>
            </a:r>
          </a:p>
        </xdr:txBody>
      </xdr:sp>
    </xdr:grpSp>
    <xdr:clientData/>
  </xdr:twoCellAnchor>
  <xdr:twoCellAnchor>
    <xdr:from>
      <xdr:col>7</xdr:col>
      <xdr:colOff>558484</xdr:colOff>
      <xdr:row>33</xdr:row>
      <xdr:rowOff>37574</xdr:rowOff>
    </xdr:from>
    <xdr:to>
      <xdr:col>9</xdr:col>
      <xdr:colOff>1444309</xdr:colOff>
      <xdr:row>45</xdr:row>
      <xdr:rowOff>161925</xdr:rowOff>
    </xdr:to>
    <xdr:grpSp>
      <xdr:nvGrpSpPr>
        <xdr:cNvPr id="32" name="Grupo 31">
          <a:extLst>
            <a:ext uri="{FF2B5EF4-FFF2-40B4-BE49-F238E27FC236}">
              <a16:creationId xmlns:a16="http://schemas.microsoft.com/office/drawing/2014/main" id="{6C9FD3BF-899E-49D0-A7B1-28CD737C3D81}"/>
            </a:ext>
          </a:extLst>
        </xdr:cNvPr>
        <xdr:cNvGrpSpPr/>
      </xdr:nvGrpSpPr>
      <xdr:grpSpPr>
        <a:xfrm>
          <a:off x="6295896" y="8430780"/>
          <a:ext cx="3239060" cy="2410351"/>
          <a:chOff x="6292534" y="8429099"/>
          <a:chExt cx="3248025" cy="2410351"/>
        </a:xfrm>
      </xdr:grpSpPr>
      <xdr:pic>
        <xdr:nvPicPr>
          <xdr:cNvPr id="33" name="Imagen 32">
            <a:extLst>
              <a:ext uri="{FF2B5EF4-FFF2-40B4-BE49-F238E27FC236}">
                <a16:creationId xmlns:a16="http://schemas.microsoft.com/office/drawing/2014/main" id="{B9054017-1DBD-4C8D-A6AC-F212724B3529}"/>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6292534" y="8429099"/>
            <a:ext cx="3213801" cy="2410351"/>
          </a:xfrm>
          <a:prstGeom prst="rect">
            <a:avLst/>
          </a:prstGeom>
        </xdr:spPr>
      </xdr:pic>
      <xdr:sp macro="" textlink="">
        <xdr:nvSpPr>
          <xdr:cNvPr id="34" name="CuadroTexto 33">
            <a:extLst>
              <a:ext uri="{FF2B5EF4-FFF2-40B4-BE49-F238E27FC236}">
                <a16:creationId xmlns:a16="http://schemas.microsoft.com/office/drawing/2014/main" id="{2C0F10FE-80DD-4D79-9931-34F5E13A84A0}"/>
              </a:ext>
            </a:extLst>
          </xdr:cNvPr>
          <xdr:cNvSpPr txBox="1"/>
        </xdr:nvSpPr>
        <xdr:spPr>
          <a:xfrm>
            <a:off x="8254684" y="10581749"/>
            <a:ext cx="1285875"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solidFill>
                  <a:schemeClr val="bg1"/>
                </a:solidFill>
              </a:rPr>
              <a:t>05 de abril de 2021</a:t>
            </a:r>
          </a:p>
        </xdr:txBody>
      </xdr:sp>
    </xdr:grpSp>
    <xdr:clientData/>
  </xdr:twoCellAnchor>
  <xdr:twoCellAnchor>
    <xdr:from>
      <xdr:col>2</xdr:col>
      <xdr:colOff>20359</xdr:colOff>
      <xdr:row>47</xdr:row>
      <xdr:rowOff>53118</xdr:rowOff>
    </xdr:from>
    <xdr:to>
      <xdr:col>5</xdr:col>
      <xdr:colOff>1344334</xdr:colOff>
      <xdr:row>58</xdr:row>
      <xdr:rowOff>506955</xdr:rowOff>
    </xdr:to>
    <xdr:grpSp>
      <xdr:nvGrpSpPr>
        <xdr:cNvPr id="35" name="Grupo 34">
          <a:extLst>
            <a:ext uri="{FF2B5EF4-FFF2-40B4-BE49-F238E27FC236}">
              <a16:creationId xmlns:a16="http://schemas.microsoft.com/office/drawing/2014/main" id="{8A685BE7-CA7F-4AB2-8AD8-189EAA7D0D9B}"/>
            </a:ext>
          </a:extLst>
        </xdr:cNvPr>
        <xdr:cNvGrpSpPr/>
      </xdr:nvGrpSpPr>
      <xdr:grpSpPr>
        <a:xfrm>
          <a:off x="883212" y="12054618"/>
          <a:ext cx="3419475" cy="2549337"/>
          <a:chOff x="829984" y="12054618"/>
          <a:chExt cx="3409950" cy="2549337"/>
        </a:xfrm>
      </xdr:grpSpPr>
      <xdr:pic>
        <xdr:nvPicPr>
          <xdr:cNvPr id="36" name="Imagen 35">
            <a:extLst>
              <a:ext uri="{FF2B5EF4-FFF2-40B4-BE49-F238E27FC236}">
                <a16:creationId xmlns:a16="http://schemas.microsoft.com/office/drawing/2014/main" id="{68881171-A2AF-40DD-86AF-5D643A9EA40C}"/>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829984" y="12054618"/>
            <a:ext cx="3399116" cy="2549337"/>
          </a:xfrm>
          <a:prstGeom prst="rect">
            <a:avLst/>
          </a:prstGeom>
        </xdr:spPr>
      </xdr:pic>
      <xdr:sp macro="" textlink="">
        <xdr:nvSpPr>
          <xdr:cNvPr id="37" name="CuadroTexto 36">
            <a:extLst>
              <a:ext uri="{FF2B5EF4-FFF2-40B4-BE49-F238E27FC236}">
                <a16:creationId xmlns:a16="http://schemas.microsoft.com/office/drawing/2014/main" id="{08DF7521-F7F0-4304-87EF-F959FAD6E38E}"/>
              </a:ext>
            </a:extLst>
          </xdr:cNvPr>
          <xdr:cNvSpPr txBox="1"/>
        </xdr:nvSpPr>
        <xdr:spPr>
          <a:xfrm>
            <a:off x="2954059" y="14321568"/>
            <a:ext cx="1285875"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solidFill>
                  <a:schemeClr val="bg1"/>
                </a:solidFill>
              </a:rPr>
              <a:t>05 de abril de 2021</a:t>
            </a:r>
          </a:p>
        </xdr:txBody>
      </xdr:sp>
    </xdr:grpSp>
    <xdr:clientData/>
  </xdr:twoCellAnchor>
  <xdr:twoCellAnchor>
    <xdr:from>
      <xdr:col>6</xdr:col>
      <xdr:colOff>556159</xdr:colOff>
      <xdr:row>47</xdr:row>
      <xdr:rowOff>104776</xdr:rowOff>
    </xdr:from>
    <xdr:to>
      <xdr:col>9</xdr:col>
      <xdr:colOff>1918234</xdr:colOff>
      <xdr:row>58</xdr:row>
      <xdr:rowOff>447676</xdr:rowOff>
    </xdr:to>
    <xdr:grpSp>
      <xdr:nvGrpSpPr>
        <xdr:cNvPr id="38" name="Grupo 37">
          <a:extLst>
            <a:ext uri="{FF2B5EF4-FFF2-40B4-BE49-F238E27FC236}">
              <a16:creationId xmlns:a16="http://schemas.microsoft.com/office/drawing/2014/main" id="{1ECEABC9-FCC6-4208-80F6-4D7343CE0580}"/>
            </a:ext>
          </a:extLst>
        </xdr:cNvPr>
        <xdr:cNvGrpSpPr/>
      </xdr:nvGrpSpPr>
      <xdr:grpSpPr>
        <a:xfrm>
          <a:off x="5722071" y="12106276"/>
          <a:ext cx="4286810" cy="2438400"/>
          <a:chOff x="5718709" y="12106276"/>
          <a:chExt cx="4295775" cy="2438400"/>
        </a:xfrm>
      </xdr:grpSpPr>
      <xdr:pic>
        <xdr:nvPicPr>
          <xdr:cNvPr id="39" name="Imagen 38">
            <a:extLst>
              <a:ext uri="{FF2B5EF4-FFF2-40B4-BE49-F238E27FC236}">
                <a16:creationId xmlns:a16="http://schemas.microsoft.com/office/drawing/2014/main" id="{13563068-815E-4AA1-A329-3B40F82B2E50}"/>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b="32062"/>
          <a:stretch/>
        </xdr:blipFill>
        <xdr:spPr>
          <a:xfrm>
            <a:off x="5718709" y="12106276"/>
            <a:ext cx="4243468" cy="2438400"/>
          </a:xfrm>
          <a:prstGeom prst="rect">
            <a:avLst/>
          </a:prstGeom>
        </xdr:spPr>
      </xdr:pic>
      <xdr:sp macro="" textlink="">
        <xdr:nvSpPr>
          <xdr:cNvPr id="40" name="CuadroTexto 39">
            <a:extLst>
              <a:ext uri="{FF2B5EF4-FFF2-40B4-BE49-F238E27FC236}">
                <a16:creationId xmlns:a16="http://schemas.microsoft.com/office/drawing/2014/main" id="{3E2C890B-24D0-41DC-9C5D-68C2A5955032}"/>
              </a:ext>
            </a:extLst>
          </xdr:cNvPr>
          <xdr:cNvSpPr txBox="1"/>
        </xdr:nvSpPr>
        <xdr:spPr>
          <a:xfrm>
            <a:off x="8728609" y="14297026"/>
            <a:ext cx="1285875"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solidFill>
                  <a:schemeClr val="bg1"/>
                </a:solidFill>
              </a:rPr>
              <a:t>05 de abril de 2021</a:t>
            </a:r>
          </a:p>
        </xdr:txBody>
      </xdr:sp>
    </xdr:grpSp>
    <xdr:clientData/>
  </xdr:twoCellAnchor>
  <xdr:twoCellAnchor>
    <xdr:from>
      <xdr:col>2</xdr:col>
      <xdr:colOff>38099</xdr:colOff>
      <xdr:row>60</xdr:row>
      <xdr:rowOff>47624</xdr:rowOff>
    </xdr:from>
    <xdr:to>
      <xdr:col>5</xdr:col>
      <xdr:colOff>1380109</xdr:colOff>
      <xdr:row>72</xdr:row>
      <xdr:rowOff>148399</xdr:rowOff>
    </xdr:to>
    <xdr:grpSp>
      <xdr:nvGrpSpPr>
        <xdr:cNvPr id="41" name="Grupo 40">
          <a:extLst>
            <a:ext uri="{FF2B5EF4-FFF2-40B4-BE49-F238E27FC236}">
              <a16:creationId xmlns:a16="http://schemas.microsoft.com/office/drawing/2014/main" id="{8AD5BF33-8E48-46DF-8324-0D4D45F911BF}"/>
            </a:ext>
          </a:extLst>
        </xdr:cNvPr>
        <xdr:cNvGrpSpPr/>
      </xdr:nvGrpSpPr>
      <xdr:grpSpPr>
        <a:xfrm>
          <a:off x="900952" y="15825506"/>
          <a:ext cx="3437510" cy="2386775"/>
          <a:chOff x="904874" y="15830549"/>
          <a:chExt cx="3427985" cy="2386775"/>
        </a:xfrm>
      </xdr:grpSpPr>
      <xdr:pic>
        <xdr:nvPicPr>
          <xdr:cNvPr id="42" name="Imagen 41">
            <a:extLst>
              <a:ext uri="{FF2B5EF4-FFF2-40B4-BE49-F238E27FC236}">
                <a16:creationId xmlns:a16="http://schemas.microsoft.com/office/drawing/2014/main" id="{287C39F6-40E7-46BA-8126-44A86006627A}"/>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904874" y="15830549"/>
            <a:ext cx="3362325" cy="2386775"/>
          </a:xfrm>
          <a:prstGeom prst="rect">
            <a:avLst/>
          </a:prstGeom>
        </xdr:spPr>
      </xdr:pic>
      <xdr:sp macro="" textlink="">
        <xdr:nvSpPr>
          <xdr:cNvPr id="43" name="CuadroTexto 42">
            <a:extLst>
              <a:ext uri="{FF2B5EF4-FFF2-40B4-BE49-F238E27FC236}">
                <a16:creationId xmlns:a16="http://schemas.microsoft.com/office/drawing/2014/main" id="{B818FCA7-7598-4C40-9B7C-CE0DFA567BA3}"/>
              </a:ext>
            </a:extLst>
          </xdr:cNvPr>
          <xdr:cNvSpPr txBox="1"/>
        </xdr:nvSpPr>
        <xdr:spPr>
          <a:xfrm>
            <a:off x="3046984" y="17973675"/>
            <a:ext cx="1285875"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solidFill>
                  <a:schemeClr val="bg1"/>
                </a:solidFill>
              </a:rPr>
              <a:t>06 de abril de 2021</a:t>
            </a:r>
          </a:p>
        </xdr:txBody>
      </xdr:sp>
    </xdr:grpSp>
    <xdr:clientData/>
  </xdr:twoCellAnchor>
  <xdr:twoCellAnchor>
    <xdr:from>
      <xdr:col>7</xdr:col>
      <xdr:colOff>480034</xdr:colOff>
      <xdr:row>60</xdr:row>
      <xdr:rowOff>47924</xdr:rowOff>
    </xdr:from>
    <xdr:to>
      <xdr:col>9</xdr:col>
      <xdr:colOff>1295400</xdr:colOff>
      <xdr:row>72</xdr:row>
      <xdr:rowOff>145099</xdr:rowOff>
    </xdr:to>
    <xdr:grpSp>
      <xdr:nvGrpSpPr>
        <xdr:cNvPr id="44" name="Grupo 43">
          <a:extLst>
            <a:ext uri="{FF2B5EF4-FFF2-40B4-BE49-F238E27FC236}">
              <a16:creationId xmlns:a16="http://schemas.microsoft.com/office/drawing/2014/main" id="{5EF77307-2ABD-4C96-B6EE-B1E8F91408CF}"/>
            </a:ext>
          </a:extLst>
        </xdr:cNvPr>
        <xdr:cNvGrpSpPr/>
      </xdr:nvGrpSpPr>
      <xdr:grpSpPr>
        <a:xfrm>
          <a:off x="6217446" y="15825806"/>
          <a:ext cx="3168601" cy="2383175"/>
          <a:chOff x="6214084" y="15830849"/>
          <a:chExt cx="3177566" cy="2383175"/>
        </a:xfrm>
      </xdr:grpSpPr>
      <xdr:pic>
        <xdr:nvPicPr>
          <xdr:cNvPr id="45" name="Imagen 44">
            <a:extLst>
              <a:ext uri="{FF2B5EF4-FFF2-40B4-BE49-F238E27FC236}">
                <a16:creationId xmlns:a16="http://schemas.microsoft.com/office/drawing/2014/main" id="{792F61E5-8113-4A3C-A955-F37500304A93}"/>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6214084" y="15830849"/>
            <a:ext cx="3177566" cy="2383175"/>
          </a:xfrm>
          <a:prstGeom prst="rect">
            <a:avLst/>
          </a:prstGeom>
        </xdr:spPr>
      </xdr:pic>
      <xdr:sp macro="" textlink="">
        <xdr:nvSpPr>
          <xdr:cNvPr id="46" name="CuadroTexto 45">
            <a:extLst>
              <a:ext uri="{FF2B5EF4-FFF2-40B4-BE49-F238E27FC236}">
                <a16:creationId xmlns:a16="http://schemas.microsoft.com/office/drawing/2014/main" id="{43DE858C-8D61-493F-9CC1-9114CCF32E05}"/>
              </a:ext>
            </a:extLst>
          </xdr:cNvPr>
          <xdr:cNvSpPr txBox="1"/>
        </xdr:nvSpPr>
        <xdr:spPr>
          <a:xfrm>
            <a:off x="8100034" y="17945399"/>
            <a:ext cx="1285875"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solidFill>
                  <a:schemeClr val="bg1"/>
                </a:solidFill>
              </a:rPr>
              <a:t>06 de abril de 2021</a:t>
            </a:r>
          </a:p>
        </xdr:txBody>
      </xdr:sp>
    </xdr:grpSp>
    <xdr:clientData/>
  </xdr:twoCellAnchor>
  <xdr:twoCellAnchor>
    <xdr:from>
      <xdr:col>2</xdr:col>
      <xdr:colOff>68134</xdr:colOff>
      <xdr:row>74</xdr:row>
      <xdr:rowOff>66675</xdr:rowOff>
    </xdr:from>
    <xdr:to>
      <xdr:col>5</xdr:col>
      <xdr:colOff>1211134</xdr:colOff>
      <xdr:row>86</xdr:row>
      <xdr:rowOff>172737</xdr:rowOff>
    </xdr:to>
    <xdr:grpSp>
      <xdr:nvGrpSpPr>
        <xdr:cNvPr id="47" name="Grupo 46">
          <a:extLst>
            <a:ext uri="{FF2B5EF4-FFF2-40B4-BE49-F238E27FC236}">
              <a16:creationId xmlns:a16="http://schemas.microsoft.com/office/drawing/2014/main" id="{15B6AF2E-1E70-450E-881E-1C2381560695}"/>
            </a:ext>
          </a:extLst>
        </xdr:cNvPr>
        <xdr:cNvGrpSpPr/>
      </xdr:nvGrpSpPr>
      <xdr:grpSpPr>
        <a:xfrm>
          <a:off x="930987" y="19576116"/>
          <a:ext cx="3238500" cy="2392062"/>
          <a:chOff x="934909" y="19278600"/>
          <a:chExt cx="3228975" cy="2392062"/>
        </a:xfrm>
      </xdr:grpSpPr>
      <xdr:pic>
        <xdr:nvPicPr>
          <xdr:cNvPr id="48" name="Imagen 47">
            <a:extLst>
              <a:ext uri="{FF2B5EF4-FFF2-40B4-BE49-F238E27FC236}">
                <a16:creationId xmlns:a16="http://schemas.microsoft.com/office/drawing/2014/main" id="{B673CD32-EA8C-47A7-9050-DEDA3A114854}"/>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934909" y="19278600"/>
            <a:ext cx="3189416" cy="2392062"/>
          </a:xfrm>
          <a:prstGeom prst="rect">
            <a:avLst/>
          </a:prstGeom>
        </xdr:spPr>
      </xdr:pic>
      <xdr:sp macro="" textlink="">
        <xdr:nvSpPr>
          <xdr:cNvPr id="49" name="CuadroTexto 48">
            <a:extLst>
              <a:ext uri="{FF2B5EF4-FFF2-40B4-BE49-F238E27FC236}">
                <a16:creationId xmlns:a16="http://schemas.microsoft.com/office/drawing/2014/main" id="{F61A955E-C629-4D7F-A4A6-D5287497AF23}"/>
              </a:ext>
            </a:extLst>
          </xdr:cNvPr>
          <xdr:cNvSpPr txBox="1"/>
        </xdr:nvSpPr>
        <xdr:spPr>
          <a:xfrm>
            <a:off x="2878009" y="21421725"/>
            <a:ext cx="1285875"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solidFill>
                  <a:schemeClr val="bg1"/>
                </a:solidFill>
              </a:rPr>
              <a:t>06 de abril de 2021</a:t>
            </a:r>
          </a:p>
        </xdr:txBody>
      </xdr:sp>
    </xdr:grpSp>
    <xdr:clientData/>
  </xdr:twoCellAnchor>
  <xdr:twoCellAnchor>
    <xdr:from>
      <xdr:col>7</xdr:col>
      <xdr:colOff>485700</xdr:colOff>
      <xdr:row>74</xdr:row>
      <xdr:rowOff>49987</xdr:rowOff>
    </xdr:from>
    <xdr:to>
      <xdr:col>9</xdr:col>
      <xdr:colOff>1352475</xdr:colOff>
      <xdr:row>86</xdr:row>
      <xdr:rowOff>171488</xdr:rowOff>
    </xdr:to>
    <xdr:grpSp>
      <xdr:nvGrpSpPr>
        <xdr:cNvPr id="50" name="Grupo 49">
          <a:extLst>
            <a:ext uri="{FF2B5EF4-FFF2-40B4-BE49-F238E27FC236}">
              <a16:creationId xmlns:a16="http://schemas.microsoft.com/office/drawing/2014/main" id="{FB5C394A-5215-4D0F-98C9-5B0439EDA3FD}"/>
            </a:ext>
          </a:extLst>
        </xdr:cNvPr>
        <xdr:cNvGrpSpPr/>
      </xdr:nvGrpSpPr>
      <xdr:grpSpPr>
        <a:xfrm>
          <a:off x="6223112" y="19559428"/>
          <a:ext cx="3220010" cy="2407501"/>
          <a:chOff x="6219750" y="19261912"/>
          <a:chExt cx="3228975" cy="2407501"/>
        </a:xfrm>
      </xdr:grpSpPr>
      <xdr:pic>
        <xdr:nvPicPr>
          <xdr:cNvPr id="51" name="Imagen 50">
            <a:extLst>
              <a:ext uri="{FF2B5EF4-FFF2-40B4-BE49-F238E27FC236}">
                <a16:creationId xmlns:a16="http://schemas.microsoft.com/office/drawing/2014/main" id="{513AF792-9BCC-4E71-8E18-6773F668E5D6}"/>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6219750" y="19261912"/>
            <a:ext cx="3210000" cy="2407501"/>
          </a:xfrm>
          <a:prstGeom prst="rect">
            <a:avLst/>
          </a:prstGeom>
        </xdr:spPr>
      </xdr:pic>
      <xdr:sp macro="" textlink="">
        <xdr:nvSpPr>
          <xdr:cNvPr id="52" name="CuadroTexto 51">
            <a:extLst>
              <a:ext uri="{FF2B5EF4-FFF2-40B4-BE49-F238E27FC236}">
                <a16:creationId xmlns:a16="http://schemas.microsoft.com/office/drawing/2014/main" id="{A507C3B8-61B6-4094-BBB4-D1889F006FF2}"/>
              </a:ext>
            </a:extLst>
          </xdr:cNvPr>
          <xdr:cNvSpPr txBox="1"/>
        </xdr:nvSpPr>
        <xdr:spPr>
          <a:xfrm>
            <a:off x="8162850" y="21414562"/>
            <a:ext cx="1285875"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solidFill>
                  <a:schemeClr val="bg1"/>
                </a:solidFill>
              </a:rPr>
              <a:t>06 de abril de 2021</a:t>
            </a:r>
          </a:p>
        </xdr:txBody>
      </xdr:sp>
    </xdr:grpSp>
    <xdr:clientData/>
  </xdr:twoCellAnchor>
  <xdr:twoCellAnchor>
    <xdr:from>
      <xdr:col>2</xdr:col>
      <xdr:colOff>68999</xdr:colOff>
      <xdr:row>88</xdr:row>
      <xdr:rowOff>42248</xdr:rowOff>
    </xdr:from>
    <xdr:to>
      <xdr:col>5</xdr:col>
      <xdr:colOff>1259624</xdr:colOff>
      <xdr:row>100</xdr:row>
      <xdr:rowOff>161925</xdr:rowOff>
    </xdr:to>
    <xdr:grpSp>
      <xdr:nvGrpSpPr>
        <xdr:cNvPr id="53" name="Grupo 52">
          <a:extLst>
            <a:ext uri="{FF2B5EF4-FFF2-40B4-BE49-F238E27FC236}">
              <a16:creationId xmlns:a16="http://schemas.microsoft.com/office/drawing/2014/main" id="{ABBB25C5-EB5F-4459-97C4-1855148DEE10}"/>
            </a:ext>
          </a:extLst>
        </xdr:cNvPr>
        <xdr:cNvGrpSpPr/>
      </xdr:nvGrpSpPr>
      <xdr:grpSpPr>
        <a:xfrm>
          <a:off x="931852" y="23025513"/>
          <a:ext cx="3286125" cy="2405677"/>
          <a:chOff x="935774" y="22721273"/>
          <a:chExt cx="3276600" cy="2405677"/>
        </a:xfrm>
      </xdr:grpSpPr>
      <xdr:pic>
        <xdr:nvPicPr>
          <xdr:cNvPr id="54" name="Imagen 53">
            <a:extLst>
              <a:ext uri="{FF2B5EF4-FFF2-40B4-BE49-F238E27FC236}">
                <a16:creationId xmlns:a16="http://schemas.microsoft.com/office/drawing/2014/main" id="{4DF712F5-7C63-4E4C-9FB6-25A96AAC26C9}"/>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935774" y="22721273"/>
            <a:ext cx="3207569" cy="2405677"/>
          </a:xfrm>
          <a:prstGeom prst="rect">
            <a:avLst/>
          </a:prstGeom>
        </xdr:spPr>
      </xdr:pic>
      <xdr:sp macro="" textlink="">
        <xdr:nvSpPr>
          <xdr:cNvPr id="55" name="CuadroTexto 54">
            <a:extLst>
              <a:ext uri="{FF2B5EF4-FFF2-40B4-BE49-F238E27FC236}">
                <a16:creationId xmlns:a16="http://schemas.microsoft.com/office/drawing/2014/main" id="{85B27C89-29D4-4DB2-9BD8-185EA58110EE}"/>
              </a:ext>
            </a:extLst>
          </xdr:cNvPr>
          <xdr:cNvSpPr txBox="1"/>
        </xdr:nvSpPr>
        <xdr:spPr>
          <a:xfrm>
            <a:off x="2926499" y="24892973"/>
            <a:ext cx="1285875"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solidFill>
                  <a:schemeClr val="bg1"/>
                </a:solidFill>
              </a:rPr>
              <a:t>06 de abril de 2021</a:t>
            </a:r>
          </a:p>
        </xdr:txBody>
      </xdr:sp>
    </xdr:grpSp>
    <xdr:clientData/>
  </xdr:twoCellAnchor>
  <xdr:twoCellAnchor>
    <xdr:from>
      <xdr:col>7</xdr:col>
      <xdr:colOff>502424</xdr:colOff>
      <xdr:row>88</xdr:row>
      <xdr:rowOff>47624</xdr:rowOff>
    </xdr:from>
    <xdr:to>
      <xdr:col>9</xdr:col>
      <xdr:colOff>1369199</xdr:colOff>
      <xdr:row>100</xdr:row>
      <xdr:rowOff>142293</xdr:rowOff>
    </xdr:to>
    <xdr:grpSp>
      <xdr:nvGrpSpPr>
        <xdr:cNvPr id="56" name="Grupo 55">
          <a:extLst>
            <a:ext uri="{FF2B5EF4-FFF2-40B4-BE49-F238E27FC236}">
              <a16:creationId xmlns:a16="http://schemas.microsoft.com/office/drawing/2014/main" id="{4A93C7F7-941E-4876-93F0-328C3A2E1D2A}"/>
            </a:ext>
          </a:extLst>
        </xdr:cNvPr>
        <xdr:cNvGrpSpPr/>
      </xdr:nvGrpSpPr>
      <xdr:grpSpPr>
        <a:xfrm>
          <a:off x="6239836" y="23030889"/>
          <a:ext cx="3220010" cy="2380669"/>
          <a:chOff x="6236474" y="22726649"/>
          <a:chExt cx="3228975" cy="2380669"/>
        </a:xfrm>
      </xdr:grpSpPr>
      <xdr:pic>
        <xdr:nvPicPr>
          <xdr:cNvPr id="57" name="Imagen 56">
            <a:extLst>
              <a:ext uri="{FF2B5EF4-FFF2-40B4-BE49-F238E27FC236}">
                <a16:creationId xmlns:a16="http://schemas.microsoft.com/office/drawing/2014/main" id="{1918C0CA-1A96-43E7-AFC8-2CB41EC9DEB8}"/>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6236474" y="22726649"/>
            <a:ext cx="3174225" cy="2380669"/>
          </a:xfrm>
          <a:prstGeom prst="rect">
            <a:avLst/>
          </a:prstGeom>
        </xdr:spPr>
      </xdr:pic>
      <xdr:sp macro="" textlink="">
        <xdr:nvSpPr>
          <xdr:cNvPr id="58" name="CuadroTexto 57">
            <a:extLst>
              <a:ext uri="{FF2B5EF4-FFF2-40B4-BE49-F238E27FC236}">
                <a16:creationId xmlns:a16="http://schemas.microsoft.com/office/drawing/2014/main" id="{A0949942-1CC3-4322-85BE-86B84FA51A3E}"/>
              </a:ext>
            </a:extLst>
          </xdr:cNvPr>
          <xdr:cNvSpPr txBox="1"/>
        </xdr:nvSpPr>
        <xdr:spPr>
          <a:xfrm>
            <a:off x="8179574" y="24850724"/>
            <a:ext cx="1285875"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solidFill>
                  <a:schemeClr val="bg1"/>
                </a:solidFill>
              </a:rPr>
              <a:t>06 de abril de 2021</a:t>
            </a:r>
          </a:p>
        </xdr:txBody>
      </xdr:sp>
    </xdr:grpSp>
    <xdr:clientData/>
  </xdr:twoCellAnchor>
  <xdr:twoCellAnchor>
    <xdr:from>
      <xdr:col>2</xdr:col>
      <xdr:colOff>88124</xdr:colOff>
      <xdr:row>103</xdr:row>
      <xdr:rowOff>38099</xdr:rowOff>
    </xdr:from>
    <xdr:to>
      <xdr:col>5</xdr:col>
      <xdr:colOff>1269224</xdr:colOff>
      <xdr:row>115</xdr:row>
      <xdr:rowOff>157743</xdr:rowOff>
    </xdr:to>
    <xdr:grpSp>
      <xdr:nvGrpSpPr>
        <xdr:cNvPr id="59" name="Grupo 58">
          <a:extLst>
            <a:ext uri="{FF2B5EF4-FFF2-40B4-BE49-F238E27FC236}">
              <a16:creationId xmlns:a16="http://schemas.microsoft.com/office/drawing/2014/main" id="{9F0830D6-D85D-4F4A-829F-798BAFBFF17F}"/>
            </a:ext>
          </a:extLst>
        </xdr:cNvPr>
        <xdr:cNvGrpSpPr/>
      </xdr:nvGrpSpPr>
      <xdr:grpSpPr>
        <a:xfrm>
          <a:off x="950977" y="26876187"/>
          <a:ext cx="3276600" cy="2405644"/>
          <a:chOff x="954899" y="26689049"/>
          <a:chExt cx="3267075" cy="2405644"/>
        </a:xfrm>
      </xdr:grpSpPr>
      <xdr:pic>
        <xdr:nvPicPr>
          <xdr:cNvPr id="60" name="Imagen 59">
            <a:extLst>
              <a:ext uri="{FF2B5EF4-FFF2-40B4-BE49-F238E27FC236}">
                <a16:creationId xmlns:a16="http://schemas.microsoft.com/office/drawing/2014/main" id="{52F38F4F-B2B5-417A-BE7E-95467BC5B5EB}"/>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954899" y="26689049"/>
            <a:ext cx="3207525" cy="2405644"/>
          </a:xfrm>
          <a:prstGeom prst="rect">
            <a:avLst/>
          </a:prstGeom>
        </xdr:spPr>
      </xdr:pic>
      <xdr:sp macro="" textlink="">
        <xdr:nvSpPr>
          <xdr:cNvPr id="61" name="CuadroTexto 60">
            <a:extLst>
              <a:ext uri="{FF2B5EF4-FFF2-40B4-BE49-F238E27FC236}">
                <a16:creationId xmlns:a16="http://schemas.microsoft.com/office/drawing/2014/main" id="{90DE23BD-4AAE-4FFD-ADEF-06F37A50B755}"/>
              </a:ext>
            </a:extLst>
          </xdr:cNvPr>
          <xdr:cNvSpPr txBox="1"/>
        </xdr:nvSpPr>
        <xdr:spPr>
          <a:xfrm>
            <a:off x="2936099" y="28851224"/>
            <a:ext cx="1285875"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solidFill>
                  <a:schemeClr val="bg1"/>
                </a:solidFill>
              </a:rPr>
              <a:t>06 de abril de 2021</a:t>
            </a:r>
          </a:p>
        </xdr:txBody>
      </xdr:sp>
    </xdr:grpSp>
    <xdr:clientData/>
  </xdr:twoCellAnchor>
  <xdr:twoCellAnchor>
    <xdr:from>
      <xdr:col>7</xdr:col>
      <xdr:colOff>466726</xdr:colOff>
      <xdr:row>103</xdr:row>
      <xdr:rowOff>57151</xdr:rowOff>
    </xdr:from>
    <xdr:to>
      <xdr:col>9</xdr:col>
      <xdr:colOff>1400176</xdr:colOff>
      <xdr:row>115</xdr:row>
      <xdr:rowOff>161925</xdr:rowOff>
    </xdr:to>
    <xdr:grpSp>
      <xdr:nvGrpSpPr>
        <xdr:cNvPr id="62" name="Grupo 61">
          <a:extLst>
            <a:ext uri="{FF2B5EF4-FFF2-40B4-BE49-F238E27FC236}">
              <a16:creationId xmlns:a16="http://schemas.microsoft.com/office/drawing/2014/main" id="{6AD64FF1-C0CA-495A-8A04-10A5E17E41AB}"/>
            </a:ext>
          </a:extLst>
        </xdr:cNvPr>
        <xdr:cNvGrpSpPr/>
      </xdr:nvGrpSpPr>
      <xdr:grpSpPr>
        <a:xfrm>
          <a:off x="6204138" y="26895239"/>
          <a:ext cx="3286685" cy="2390774"/>
          <a:chOff x="6200776" y="26708101"/>
          <a:chExt cx="3295650" cy="2390774"/>
        </a:xfrm>
      </xdr:grpSpPr>
      <xdr:pic>
        <xdr:nvPicPr>
          <xdr:cNvPr id="63" name="Imagen 62">
            <a:extLst>
              <a:ext uri="{FF2B5EF4-FFF2-40B4-BE49-F238E27FC236}">
                <a16:creationId xmlns:a16="http://schemas.microsoft.com/office/drawing/2014/main" id="{3F68B727-E661-457A-BBAE-D8059AA0CCAF}"/>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6200776" y="26708101"/>
            <a:ext cx="3257550" cy="2390774"/>
          </a:xfrm>
          <a:prstGeom prst="rect">
            <a:avLst/>
          </a:prstGeom>
        </xdr:spPr>
      </xdr:pic>
      <xdr:sp macro="" textlink="">
        <xdr:nvSpPr>
          <xdr:cNvPr id="64" name="CuadroTexto 63">
            <a:extLst>
              <a:ext uri="{FF2B5EF4-FFF2-40B4-BE49-F238E27FC236}">
                <a16:creationId xmlns:a16="http://schemas.microsoft.com/office/drawing/2014/main" id="{481D7628-88A7-44A8-B9A3-3B004AFB0DF3}"/>
              </a:ext>
            </a:extLst>
          </xdr:cNvPr>
          <xdr:cNvSpPr txBox="1"/>
        </xdr:nvSpPr>
        <xdr:spPr>
          <a:xfrm>
            <a:off x="8210551" y="28784551"/>
            <a:ext cx="1285875"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solidFill>
                  <a:schemeClr val="bg1"/>
                </a:solidFill>
              </a:rPr>
              <a:t>06 de abril de 2021</a:t>
            </a:r>
          </a:p>
        </xdr:txBody>
      </xdr:sp>
    </xdr:grpSp>
    <xdr:clientData/>
  </xdr:twoCellAnchor>
  <xdr:twoCellAnchor>
    <xdr:from>
      <xdr:col>2</xdr:col>
      <xdr:colOff>123825</xdr:colOff>
      <xdr:row>117</xdr:row>
      <xdr:rowOff>57230</xdr:rowOff>
    </xdr:from>
    <xdr:to>
      <xdr:col>5</xdr:col>
      <xdr:colOff>1228725</xdr:colOff>
      <xdr:row>129</xdr:row>
      <xdr:rowOff>135812</xdr:rowOff>
    </xdr:to>
    <xdr:grpSp>
      <xdr:nvGrpSpPr>
        <xdr:cNvPr id="65" name="Grupo 64">
          <a:extLst>
            <a:ext uri="{FF2B5EF4-FFF2-40B4-BE49-F238E27FC236}">
              <a16:creationId xmlns:a16="http://schemas.microsoft.com/office/drawing/2014/main" id="{BF55715A-E789-40FD-8F2D-F82A4FD3AC42}"/>
            </a:ext>
          </a:extLst>
        </xdr:cNvPr>
        <xdr:cNvGrpSpPr/>
      </xdr:nvGrpSpPr>
      <xdr:grpSpPr>
        <a:xfrm>
          <a:off x="986678" y="30156230"/>
          <a:ext cx="3200400" cy="2364582"/>
          <a:chOff x="990600" y="30651530"/>
          <a:chExt cx="3190875" cy="2364582"/>
        </a:xfrm>
      </xdr:grpSpPr>
      <xdr:pic>
        <xdr:nvPicPr>
          <xdr:cNvPr id="66" name="Imagen 65">
            <a:extLst>
              <a:ext uri="{FF2B5EF4-FFF2-40B4-BE49-F238E27FC236}">
                <a16:creationId xmlns:a16="http://schemas.microsoft.com/office/drawing/2014/main" id="{B41138B9-0DF6-4FD6-8C86-7FC4AC14BB57}"/>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990600" y="30651530"/>
            <a:ext cx="3152775" cy="2364582"/>
          </a:xfrm>
          <a:prstGeom prst="rect">
            <a:avLst/>
          </a:prstGeom>
        </xdr:spPr>
      </xdr:pic>
      <xdr:sp macro="" textlink="">
        <xdr:nvSpPr>
          <xdr:cNvPr id="67" name="CuadroTexto 66">
            <a:extLst>
              <a:ext uri="{FF2B5EF4-FFF2-40B4-BE49-F238E27FC236}">
                <a16:creationId xmlns:a16="http://schemas.microsoft.com/office/drawing/2014/main" id="{1C4E5C6E-3496-4E1E-BDCC-CF45B24922D1}"/>
              </a:ext>
            </a:extLst>
          </xdr:cNvPr>
          <xdr:cNvSpPr txBox="1"/>
        </xdr:nvSpPr>
        <xdr:spPr>
          <a:xfrm>
            <a:off x="2895600" y="32747030"/>
            <a:ext cx="1285875" cy="209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solidFill>
                  <a:schemeClr val="bg1"/>
                </a:solidFill>
              </a:rPr>
              <a:t>06 de abril de 2021</a:t>
            </a:r>
          </a:p>
        </xdr:txBody>
      </xdr:sp>
    </xdr:grp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6CAA9BD\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8E86DAC4\Indice%20de%20colapso%20KMA.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8.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C984CE13\C-P%20ASFALTO%20OBRESCA%20%2001-02-2018%20TR-4.xlsx"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59B77EE1\TERRAPLEN%20GRANULOMETRIA%20-%20LIMITES%20INVE%20123-125-126.xlsx"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Informe%20Semanal%20Gerencial%20No.%20285%20(%201%20Abr-8%20Abr%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 val="LIMITE"/>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 sheetId="9"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dios"/>
      <sheetName val="Resumen"/>
      <sheetName val="Control Fondeos"/>
      <sheetName val="IPC"/>
      <sheetName val="Calculo intereses"/>
      <sheetName val="Hoja1"/>
      <sheetName val="Hoja2"/>
    </sheetNames>
    <sheetDataSet>
      <sheetData sheetId="0" refreshError="1"/>
      <sheetData sheetId="1" refreshError="1"/>
      <sheetData sheetId="2" refreshError="1"/>
      <sheetData sheetId="3">
        <row r="10">
          <cell r="T10">
            <v>105.91</v>
          </cell>
        </row>
        <row r="11">
          <cell r="T11">
            <v>106.58</v>
          </cell>
        </row>
        <row r="13">
          <cell r="S13">
            <v>105.7</v>
          </cell>
        </row>
        <row r="14">
          <cell r="S14">
            <v>105.36</v>
          </cell>
        </row>
        <row r="15">
          <cell r="S15">
            <v>104.97</v>
          </cell>
        </row>
        <row r="16">
          <cell r="S16">
            <v>104.97</v>
          </cell>
        </row>
        <row r="17">
          <cell r="S17">
            <v>104.96</v>
          </cell>
        </row>
        <row r="18">
          <cell r="S18">
            <v>105.29</v>
          </cell>
        </row>
        <row r="19">
          <cell r="S19">
            <v>105.23</v>
          </cell>
        </row>
        <row r="20">
          <cell r="S20">
            <v>105.08</v>
          </cell>
        </row>
        <row r="21">
          <cell r="S21">
            <v>105.48</v>
          </cell>
        </row>
      </sheetData>
      <sheetData sheetId="4" refreshError="1"/>
      <sheetData sheetId="5" refreshError="1"/>
      <sheetData sheetId="6"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87"/>
  <sheetViews>
    <sheetView showGridLines="0" tabSelected="1" topLeftCell="A37" zoomScale="55" zoomScaleNormal="55" zoomScaleSheetLayoutView="70" zoomScalePageLayoutView="95" workbookViewId="0">
      <selection activeCell="K42" sqref="K42:L42"/>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540"/>
      <c r="C2" s="540"/>
      <c r="D2" s="540"/>
      <c r="E2" s="540"/>
      <c r="F2" s="418" t="s">
        <v>350</v>
      </c>
      <c r="G2" s="418"/>
      <c r="H2" s="418"/>
      <c r="I2" s="418"/>
      <c r="J2" s="418"/>
      <c r="K2" s="418"/>
      <c r="L2" s="418"/>
      <c r="M2" s="418"/>
      <c r="N2" s="418"/>
      <c r="O2" s="418"/>
      <c r="P2" s="418"/>
      <c r="Q2" s="418" t="s">
        <v>0</v>
      </c>
      <c r="R2" s="418"/>
      <c r="S2" s="540"/>
      <c r="T2" s="540"/>
    </row>
    <row r="3" spans="2:20" ht="30" customHeight="1" x14ac:dyDescent="0.2">
      <c r="B3" s="540"/>
      <c r="C3" s="540"/>
      <c r="D3" s="540"/>
      <c r="E3" s="540"/>
      <c r="F3" s="418" t="s">
        <v>351</v>
      </c>
      <c r="G3" s="418"/>
      <c r="H3" s="540" t="s">
        <v>1</v>
      </c>
      <c r="I3" s="540"/>
      <c r="J3" s="540"/>
      <c r="K3" s="540"/>
      <c r="L3" s="540"/>
      <c r="M3" s="540"/>
      <c r="N3" s="540"/>
      <c r="O3" s="540"/>
      <c r="P3" s="540"/>
      <c r="Q3" s="418" t="s">
        <v>2</v>
      </c>
      <c r="R3" s="418"/>
      <c r="S3" s="541"/>
      <c r="T3" s="541"/>
    </row>
    <row r="4" spans="2:20" ht="30" customHeight="1" x14ac:dyDescent="0.2">
      <c r="B4" s="540"/>
      <c r="C4" s="540"/>
      <c r="D4" s="540"/>
      <c r="E4" s="540"/>
      <c r="F4" s="418" t="s">
        <v>352</v>
      </c>
      <c r="G4" s="418"/>
      <c r="H4" s="540" t="s">
        <v>3</v>
      </c>
      <c r="I4" s="540"/>
      <c r="J4" s="540"/>
      <c r="K4" s="540"/>
      <c r="L4" s="540"/>
      <c r="M4" s="540"/>
      <c r="N4" s="540"/>
      <c r="O4" s="540"/>
      <c r="P4" s="540"/>
      <c r="Q4" s="418" t="s">
        <v>4</v>
      </c>
      <c r="R4" s="418"/>
      <c r="S4" s="537" t="s">
        <v>1170</v>
      </c>
      <c r="T4" s="537"/>
    </row>
    <row r="5" spans="2:20" ht="14.25" x14ac:dyDescent="0.2">
      <c r="B5" s="538"/>
      <c r="C5" s="538"/>
      <c r="D5" s="538"/>
      <c r="E5" s="538"/>
      <c r="F5" s="538"/>
      <c r="G5" s="538"/>
      <c r="H5" s="538"/>
      <c r="I5" s="538"/>
      <c r="J5" s="538"/>
      <c r="K5" s="538"/>
      <c r="L5" s="538"/>
      <c r="M5" s="538"/>
      <c r="N5" s="538"/>
      <c r="O5" s="538"/>
      <c r="P5" s="538"/>
      <c r="Q5" s="538"/>
      <c r="R5" s="538"/>
      <c r="S5" s="538"/>
      <c r="T5" s="538"/>
    </row>
    <row r="6" spans="2:20" ht="22.5" customHeight="1" x14ac:dyDescent="0.2">
      <c r="B6" s="539" t="s">
        <v>5</v>
      </c>
      <c r="C6" s="539"/>
      <c r="D6" s="539"/>
      <c r="E6" s="539"/>
      <c r="F6" s="539"/>
      <c r="G6" s="539"/>
      <c r="H6" s="539"/>
      <c r="I6" s="539"/>
      <c r="J6" s="539"/>
      <c r="K6" s="539"/>
      <c r="L6" s="539"/>
      <c r="M6" s="539"/>
      <c r="N6" s="539"/>
      <c r="O6" s="539"/>
      <c r="P6" s="539"/>
      <c r="Q6" s="539"/>
      <c r="R6" s="539"/>
      <c r="S6" s="539"/>
      <c r="T6" s="539"/>
    </row>
    <row r="7" spans="2:20" ht="14.25" x14ac:dyDescent="0.2">
      <c r="B7" s="522"/>
      <c r="C7" s="522"/>
      <c r="D7" s="522"/>
      <c r="E7" s="522"/>
      <c r="F7" s="522"/>
      <c r="G7" s="522"/>
      <c r="H7" s="522"/>
      <c r="I7" s="522"/>
      <c r="J7" s="522"/>
      <c r="K7" s="522"/>
      <c r="L7" s="522"/>
      <c r="M7" s="522"/>
      <c r="N7" s="522"/>
      <c r="O7" s="522"/>
      <c r="P7" s="522"/>
      <c r="Q7" s="522"/>
      <c r="R7" s="522"/>
      <c r="S7" s="522"/>
      <c r="T7" s="522"/>
    </row>
    <row r="8" spans="2:20" ht="22.5" customHeight="1" x14ac:dyDescent="0.2">
      <c r="B8" s="527" t="s">
        <v>6</v>
      </c>
      <c r="C8" s="527"/>
      <c r="D8" s="527"/>
      <c r="E8" s="527"/>
      <c r="F8" s="527"/>
      <c r="G8" s="527"/>
      <c r="H8" s="527"/>
      <c r="I8" s="527"/>
      <c r="J8" s="527"/>
      <c r="K8" s="527"/>
      <c r="L8" s="527"/>
      <c r="M8" s="527"/>
      <c r="N8" s="527"/>
      <c r="O8" s="527"/>
      <c r="P8" s="527"/>
      <c r="Q8" s="527"/>
      <c r="R8" s="527"/>
      <c r="S8" s="527"/>
      <c r="T8" s="527"/>
    </row>
    <row r="9" spans="2:20" ht="22.5" customHeight="1" x14ac:dyDescent="0.2">
      <c r="B9" s="400" t="s">
        <v>7</v>
      </c>
      <c r="C9" s="528"/>
      <c r="D9" s="528"/>
      <c r="E9" s="528"/>
      <c r="F9" s="528"/>
      <c r="G9" s="528"/>
      <c r="H9" s="528"/>
      <c r="I9" s="528"/>
      <c r="J9" s="528"/>
      <c r="K9" s="528"/>
      <c r="L9" s="528"/>
      <c r="M9" s="528"/>
      <c r="N9" s="528"/>
      <c r="O9" s="528"/>
      <c r="P9" s="528"/>
      <c r="Q9" s="528"/>
      <c r="R9" s="528"/>
      <c r="S9" s="528"/>
      <c r="T9" s="401"/>
    </row>
    <row r="10" spans="2:20" ht="22.5" customHeight="1" x14ac:dyDescent="0.2">
      <c r="B10" s="548" t="s">
        <v>8</v>
      </c>
      <c r="C10" s="548"/>
      <c r="D10" s="548"/>
      <c r="E10" s="548"/>
      <c r="F10" s="446" t="s">
        <v>9</v>
      </c>
      <c r="G10" s="529"/>
      <c r="H10" s="529"/>
      <c r="I10" s="447"/>
      <c r="J10" s="552" t="s">
        <v>10</v>
      </c>
      <c r="K10" s="553"/>
      <c r="L10" s="553"/>
      <c r="M10" s="553"/>
      <c r="N10" s="554"/>
      <c r="O10" s="446" t="s">
        <v>11</v>
      </c>
      <c r="P10" s="529"/>
      <c r="Q10" s="447"/>
      <c r="R10" s="558" t="s">
        <v>12</v>
      </c>
      <c r="S10" s="558"/>
      <c r="T10" s="558"/>
    </row>
    <row r="11" spans="2:20" ht="22.5" customHeight="1" x14ac:dyDescent="0.2">
      <c r="B11" s="548"/>
      <c r="C11" s="548"/>
      <c r="D11" s="548"/>
      <c r="E11" s="548"/>
      <c r="F11" s="549"/>
      <c r="G11" s="550"/>
      <c r="H11" s="550"/>
      <c r="I11" s="551"/>
      <c r="J11" s="555"/>
      <c r="K11" s="556"/>
      <c r="L11" s="556"/>
      <c r="M11" s="556"/>
      <c r="N11" s="557"/>
      <c r="O11" s="549"/>
      <c r="P11" s="550"/>
      <c r="Q11" s="551"/>
      <c r="R11" s="558"/>
      <c r="S11" s="558"/>
      <c r="T11" s="558"/>
    </row>
    <row r="12" spans="2:20" ht="168" customHeight="1" x14ac:dyDescent="0.2">
      <c r="B12" s="581" t="s">
        <v>13</v>
      </c>
      <c r="C12" s="582"/>
      <c r="D12" s="582"/>
      <c r="E12" s="583"/>
      <c r="F12" s="542" t="s">
        <v>432</v>
      </c>
      <c r="G12" s="543"/>
      <c r="H12" s="543"/>
      <c r="I12" s="544"/>
      <c r="J12" s="534" t="s">
        <v>433</v>
      </c>
      <c r="K12" s="535"/>
      <c r="L12" s="535"/>
      <c r="M12" s="535"/>
      <c r="N12" s="536"/>
      <c r="O12" s="542" t="s">
        <v>435</v>
      </c>
      <c r="P12" s="543"/>
      <c r="Q12" s="544"/>
      <c r="R12" s="562" t="s">
        <v>481</v>
      </c>
      <c r="S12" s="563"/>
      <c r="T12" s="564"/>
    </row>
    <row r="13" spans="2:20" ht="168" customHeight="1" x14ac:dyDescent="0.2">
      <c r="B13" s="587"/>
      <c r="C13" s="588"/>
      <c r="D13" s="588"/>
      <c r="E13" s="589"/>
      <c r="F13" s="545"/>
      <c r="G13" s="546"/>
      <c r="H13" s="546"/>
      <c r="I13" s="547"/>
      <c r="J13" s="534" t="s">
        <v>434</v>
      </c>
      <c r="K13" s="535"/>
      <c r="L13" s="535"/>
      <c r="M13" s="535"/>
      <c r="N13" s="536"/>
      <c r="O13" s="545"/>
      <c r="P13" s="546"/>
      <c r="Q13" s="547"/>
      <c r="R13" s="565"/>
      <c r="S13" s="566"/>
      <c r="T13" s="567"/>
    </row>
    <row r="14" spans="2:20" ht="409.6" customHeight="1" x14ac:dyDescent="0.2">
      <c r="B14" s="581" t="s">
        <v>14</v>
      </c>
      <c r="C14" s="582"/>
      <c r="D14" s="582"/>
      <c r="E14" s="583"/>
      <c r="F14" s="542" t="s">
        <v>353</v>
      </c>
      <c r="G14" s="543"/>
      <c r="H14" s="543"/>
      <c r="I14" s="544"/>
      <c r="J14" s="542" t="s">
        <v>431</v>
      </c>
      <c r="K14" s="543"/>
      <c r="L14" s="543"/>
      <c r="M14" s="543"/>
      <c r="N14" s="544"/>
      <c r="O14" s="542" t="s">
        <v>436</v>
      </c>
      <c r="P14" s="543"/>
      <c r="Q14" s="544"/>
      <c r="R14" s="562" t="s">
        <v>482</v>
      </c>
      <c r="S14" s="563"/>
      <c r="T14" s="564"/>
    </row>
    <row r="15" spans="2:20" ht="241.9" customHeight="1" x14ac:dyDescent="0.2">
      <c r="B15" s="584"/>
      <c r="C15" s="585"/>
      <c r="D15" s="585"/>
      <c r="E15" s="586"/>
      <c r="F15" s="568"/>
      <c r="G15" s="569"/>
      <c r="H15" s="569"/>
      <c r="I15" s="570"/>
      <c r="J15" s="568"/>
      <c r="K15" s="569"/>
      <c r="L15" s="569"/>
      <c r="M15" s="569"/>
      <c r="N15" s="570"/>
      <c r="O15" s="568"/>
      <c r="P15" s="569"/>
      <c r="Q15" s="570"/>
      <c r="R15" s="590"/>
      <c r="S15" s="591"/>
      <c r="T15" s="592"/>
    </row>
    <row r="16" spans="2:20" ht="409.6" customHeight="1" x14ac:dyDescent="0.2">
      <c r="B16" s="581" t="s">
        <v>15</v>
      </c>
      <c r="C16" s="582"/>
      <c r="D16" s="582"/>
      <c r="E16" s="583"/>
      <c r="F16" s="542" t="s">
        <v>450</v>
      </c>
      <c r="G16" s="543"/>
      <c r="H16" s="543"/>
      <c r="I16" s="544"/>
      <c r="J16" s="542" t="s">
        <v>116</v>
      </c>
      <c r="K16" s="543"/>
      <c r="L16" s="543"/>
      <c r="M16" s="543"/>
      <c r="N16" s="544"/>
      <c r="O16" s="542" t="s">
        <v>430</v>
      </c>
      <c r="P16" s="543"/>
      <c r="Q16" s="544"/>
      <c r="R16" s="409" t="s">
        <v>483</v>
      </c>
      <c r="S16" s="410"/>
      <c r="T16" s="411"/>
    </row>
    <row r="17" spans="2:20" ht="409.6" customHeight="1" x14ac:dyDescent="0.2">
      <c r="B17" s="584"/>
      <c r="C17" s="585"/>
      <c r="D17" s="585"/>
      <c r="E17" s="586"/>
      <c r="F17" s="568"/>
      <c r="G17" s="569"/>
      <c r="H17" s="569"/>
      <c r="I17" s="570"/>
      <c r="J17" s="568"/>
      <c r="K17" s="569"/>
      <c r="L17" s="569"/>
      <c r="M17" s="569"/>
      <c r="N17" s="570"/>
      <c r="O17" s="568"/>
      <c r="P17" s="569"/>
      <c r="Q17" s="570"/>
      <c r="R17" s="412"/>
      <c r="S17" s="413"/>
      <c r="T17" s="414"/>
    </row>
    <row r="18" spans="2:20" ht="30.6" customHeight="1" x14ac:dyDescent="0.2">
      <c r="B18" s="587"/>
      <c r="C18" s="588"/>
      <c r="D18" s="588"/>
      <c r="E18" s="589"/>
      <c r="F18" s="545"/>
      <c r="G18" s="546"/>
      <c r="H18" s="546"/>
      <c r="I18" s="547"/>
      <c r="J18" s="545"/>
      <c r="K18" s="546"/>
      <c r="L18" s="546"/>
      <c r="M18" s="546"/>
      <c r="N18" s="547"/>
      <c r="O18" s="545"/>
      <c r="P18" s="546"/>
      <c r="Q18" s="547"/>
      <c r="R18" s="415"/>
      <c r="S18" s="416"/>
      <c r="T18" s="417"/>
    </row>
    <row r="19" spans="2:20" ht="409.6" customHeight="1" x14ac:dyDescent="0.2">
      <c r="B19" s="581" t="s">
        <v>16</v>
      </c>
      <c r="C19" s="582"/>
      <c r="D19" s="582"/>
      <c r="E19" s="583"/>
      <c r="F19" s="542" t="s">
        <v>429</v>
      </c>
      <c r="G19" s="543"/>
      <c r="H19" s="543"/>
      <c r="I19" s="544"/>
      <c r="J19" s="542" t="s">
        <v>427</v>
      </c>
      <c r="K19" s="543"/>
      <c r="L19" s="543"/>
      <c r="M19" s="543"/>
      <c r="N19" s="544"/>
      <c r="O19" s="409" t="s">
        <v>428</v>
      </c>
      <c r="P19" s="410"/>
      <c r="Q19" s="411"/>
      <c r="R19" s="571"/>
      <c r="S19" s="572"/>
      <c r="T19" s="573"/>
    </row>
    <row r="20" spans="2:20" ht="409.6" customHeight="1" x14ac:dyDescent="0.2">
      <c r="B20" s="584"/>
      <c r="C20" s="585"/>
      <c r="D20" s="585"/>
      <c r="E20" s="586"/>
      <c r="F20" s="568"/>
      <c r="G20" s="569"/>
      <c r="H20" s="569"/>
      <c r="I20" s="570"/>
      <c r="J20" s="568"/>
      <c r="K20" s="569"/>
      <c r="L20" s="569"/>
      <c r="M20" s="569"/>
      <c r="N20" s="570"/>
      <c r="O20" s="412"/>
      <c r="P20" s="413"/>
      <c r="Q20" s="414"/>
      <c r="R20" s="574"/>
      <c r="S20" s="575"/>
      <c r="T20" s="576"/>
    </row>
    <row r="21" spans="2:20" ht="409.6" customHeight="1" x14ac:dyDescent="0.2">
      <c r="B21" s="584"/>
      <c r="C21" s="585"/>
      <c r="D21" s="585"/>
      <c r="E21" s="586"/>
      <c r="F21" s="568"/>
      <c r="G21" s="569"/>
      <c r="H21" s="569"/>
      <c r="I21" s="570"/>
      <c r="J21" s="568"/>
      <c r="K21" s="569"/>
      <c r="L21" s="569"/>
      <c r="M21" s="569"/>
      <c r="N21" s="570"/>
      <c r="O21" s="412"/>
      <c r="P21" s="413"/>
      <c r="Q21" s="414"/>
      <c r="R21" s="574"/>
      <c r="S21" s="575"/>
      <c r="T21" s="576"/>
    </row>
    <row r="22" spans="2:20" ht="200.45" customHeight="1" x14ac:dyDescent="0.2">
      <c r="B22" s="587"/>
      <c r="C22" s="588"/>
      <c r="D22" s="588"/>
      <c r="E22" s="589"/>
      <c r="F22" s="545"/>
      <c r="G22" s="546"/>
      <c r="H22" s="546"/>
      <c r="I22" s="547"/>
      <c r="J22" s="545"/>
      <c r="K22" s="546"/>
      <c r="L22" s="546"/>
      <c r="M22" s="546"/>
      <c r="N22" s="547"/>
      <c r="O22" s="415"/>
      <c r="P22" s="416"/>
      <c r="Q22" s="417"/>
      <c r="R22" s="577"/>
      <c r="S22" s="578"/>
      <c r="T22" s="579"/>
    </row>
    <row r="23" spans="2:20" ht="107.45" customHeight="1" x14ac:dyDescent="0.2">
      <c r="B23" s="581" t="s">
        <v>17</v>
      </c>
      <c r="C23" s="582"/>
      <c r="D23" s="582"/>
      <c r="E23" s="583"/>
      <c r="F23" s="542" t="s">
        <v>437</v>
      </c>
      <c r="G23" s="543"/>
      <c r="H23" s="543"/>
      <c r="I23" s="544"/>
      <c r="J23" s="534" t="s">
        <v>18</v>
      </c>
      <c r="K23" s="535"/>
      <c r="L23" s="535"/>
      <c r="M23" s="535"/>
      <c r="N23" s="536"/>
      <c r="O23" s="542" t="s">
        <v>439</v>
      </c>
      <c r="P23" s="543"/>
      <c r="Q23" s="544"/>
      <c r="R23" s="542" t="s">
        <v>440</v>
      </c>
      <c r="S23" s="543"/>
      <c r="T23" s="544"/>
    </row>
    <row r="24" spans="2:20" ht="409.6" customHeight="1" x14ac:dyDescent="0.2">
      <c r="B24" s="584"/>
      <c r="C24" s="585"/>
      <c r="D24" s="585"/>
      <c r="E24" s="586"/>
      <c r="F24" s="568"/>
      <c r="G24" s="569"/>
      <c r="H24" s="569"/>
      <c r="I24" s="570"/>
      <c r="J24" s="542" t="s">
        <v>438</v>
      </c>
      <c r="K24" s="543"/>
      <c r="L24" s="543"/>
      <c r="M24" s="543"/>
      <c r="N24" s="544"/>
      <c r="O24" s="568"/>
      <c r="P24" s="569"/>
      <c r="Q24" s="570"/>
      <c r="R24" s="568"/>
      <c r="S24" s="569"/>
      <c r="T24" s="570"/>
    </row>
    <row r="25" spans="2:20" ht="409.6" customHeight="1" x14ac:dyDescent="0.2">
      <c r="B25" s="584"/>
      <c r="C25" s="585"/>
      <c r="D25" s="585"/>
      <c r="E25" s="586"/>
      <c r="F25" s="568"/>
      <c r="G25" s="569"/>
      <c r="H25" s="569"/>
      <c r="I25" s="570"/>
      <c r="J25" s="568"/>
      <c r="K25" s="569"/>
      <c r="L25" s="569"/>
      <c r="M25" s="569"/>
      <c r="N25" s="570"/>
      <c r="O25" s="568"/>
      <c r="P25" s="569"/>
      <c r="Q25" s="570"/>
      <c r="R25" s="568"/>
      <c r="S25" s="569"/>
      <c r="T25" s="570"/>
    </row>
    <row r="26" spans="2:20" ht="409.6" customHeight="1" x14ac:dyDescent="0.2">
      <c r="B26" s="584"/>
      <c r="C26" s="585"/>
      <c r="D26" s="585"/>
      <c r="E26" s="586"/>
      <c r="F26" s="568"/>
      <c r="G26" s="569"/>
      <c r="H26" s="569"/>
      <c r="I26" s="570"/>
      <c r="J26" s="568"/>
      <c r="K26" s="569"/>
      <c r="L26" s="569"/>
      <c r="M26" s="569"/>
      <c r="N26" s="570"/>
      <c r="O26" s="568"/>
      <c r="P26" s="569"/>
      <c r="Q26" s="570"/>
      <c r="R26" s="568"/>
      <c r="S26" s="569"/>
      <c r="T26" s="570"/>
    </row>
    <row r="27" spans="2:20" ht="144" customHeight="1" x14ac:dyDescent="0.2">
      <c r="B27" s="587"/>
      <c r="C27" s="588"/>
      <c r="D27" s="588"/>
      <c r="E27" s="589"/>
      <c r="F27" s="545"/>
      <c r="G27" s="546"/>
      <c r="H27" s="546"/>
      <c r="I27" s="547"/>
      <c r="J27" s="545"/>
      <c r="K27" s="546"/>
      <c r="L27" s="546"/>
      <c r="M27" s="546"/>
      <c r="N27" s="547"/>
      <c r="O27" s="545"/>
      <c r="P27" s="546"/>
      <c r="Q27" s="547"/>
      <c r="R27" s="545"/>
      <c r="S27" s="546"/>
      <c r="T27" s="547"/>
    </row>
    <row r="28" spans="2:20" ht="82.5" customHeight="1" x14ac:dyDescent="0.2">
      <c r="B28" s="418" t="s">
        <v>19</v>
      </c>
      <c r="C28" s="418"/>
      <c r="D28" s="418"/>
      <c r="E28" s="418"/>
      <c r="F28" s="534" t="s">
        <v>441</v>
      </c>
      <c r="G28" s="535"/>
      <c r="H28" s="535"/>
      <c r="I28" s="536"/>
      <c r="J28" s="580" t="s">
        <v>117</v>
      </c>
      <c r="K28" s="580"/>
      <c r="L28" s="580"/>
      <c r="M28" s="580"/>
      <c r="N28" s="580"/>
      <c r="O28" s="534" t="s">
        <v>118</v>
      </c>
      <c r="P28" s="535"/>
      <c r="Q28" s="536"/>
      <c r="R28" s="559"/>
      <c r="S28" s="560"/>
      <c r="T28" s="561"/>
    </row>
    <row r="29" spans="2:20" ht="133.9" customHeight="1" x14ac:dyDescent="0.2">
      <c r="B29" s="418" t="s">
        <v>20</v>
      </c>
      <c r="C29" s="418"/>
      <c r="D29" s="418"/>
      <c r="E29" s="418"/>
      <c r="F29" s="542" t="s">
        <v>443</v>
      </c>
      <c r="G29" s="543"/>
      <c r="H29" s="543"/>
      <c r="I29" s="544"/>
      <c r="J29" s="534" t="s">
        <v>444</v>
      </c>
      <c r="K29" s="535"/>
      <c r="L29" s="535"/>
      <c r="M29" s="535"/>
      <c r="N29" s="536"/>
      <c r="O29" s="534" t="s">
        <v>442</v>
      </c>
      <c r="P29" s="535"/>
      <c r="Q29" s="535"/>
      <c r="R29" s="438" t="s">
        <v>484</v>
      </c>
      <c r="S29" s="560"/>
      <c r="T29" s="561"/>
    </row>
    <row r="30" spans="2:20" ht="237.6" customHeight="1" x14ac:dyDescent="0.2">
      <c r="B30" s="418" t="s">
        <v>21</v>
      </c>
      <c r="C30" s="418"/>
      <c r="D30" s="418"/>
      <c r="E30" s="418"/>
      <c r="F30" s="559"/>
      <c r="G30" s="560"/>
      <c r="H30" s="560"/>
      <c r="I30" s="561"/>
      <c r="J30" s="593"/>
      <c r="K30" s="593"/>
      <c r="L30" s="593"/>
      <c r="M30" s="593"/>
      <c r="N30" s="593"/>
      <c r="O30" s="534" t="s">
        <v>445</v>
      </c>
      <c r="P30" s="535"/>
      <c r="Q30" s="536"/>
      <c r="R30" s="559"/>
      <c r="S30" s="560"/>
      <c r="T30" s="561"/>
    </row>
    <row r="31" spans="2:20" ht="409.6" customHeight="1" x14ac:dyDescent="0.2">
      <c r="B31" s="581" t="s">
        <v>22</v>
      </c>
      <c r="C31" s="582"/>
      <c r="D31" s="582"/>
      <c r="E31" s="583"/>
      <c r="F31" s="542" t="s">
        <v>354</v>
      </c>
      <c r="G31" s="543"/>
      <c r="H31" s="543"/>
      <c r="I31" s="544"/>
      <c r="J31" s="542" t="s">
        <v>446</v>
      </c>
      <c r="K31" s="543"/>
      <c r="L31" s="543"/>
      <c r="M31" s="543"/>
      <c r="N31" s="544"/>
      <c r="O31" s="542" t="s">
        <v>120</v>
      </c>
      <c r="P31" s="543"/>
      <c r="Q31" s="544"/>
      <c r="R31" s="542" t="s">
        <v>119</v>
      </c>
      <c r="S31" s="543"/>
      <c r="T31" s="544"/>
    </row>
    <row r="32" spans="2:20" ht="15" customHeight="1" x14ac:dyDescent="0.2">
      <c r="B32" s="587"/>
      <c r="C32" s="588"/>
      <c r="D32" s="588"/>
      <c r="E32" s="589"/>
      <c r="F32" s="545"/>
      <c r="G32" s="546"/>
      <c r="H32" s="546"/>
      <c r="I32" s="547"/>
      <c r="J32" s="545"/>
      <c r="K32" s="546"/>
      <c r="L32" s="546"/>
      <c r="M32" s="546"/>
      <c r="N32" s="547"/>
      <c r="O32" s="545"/>
      <c r="P32" s="546"/>
      <c r="Q32" s="547"/>
      <c r="R32" s="545"/>
      <c r="S32" s="546"/>
      <c r="T32" s="547"/>
    </row>
    <row r="33" spans="2:20" ht="409.15" customHeight="1" x14ac:dyDescent="0.2">
      <c r="B33" s="581" t="s">
        <v>23</v>
      </c>
      <c r="C33" s="582"/>
      <c r="D33" s="582"/>
      <c r="E33" s="583"/>
      <c r="F33" s="542" t="s">
        <v>447</v>
      </c>
      <c r="G33" s="543"/>
      <c r="H33" s="543"/>
      <c r="I33" s="544"/>
      <c r="J33" s="409" t="s">
        <v>448</v>
      </c>
      <c r="K33" s="410"/>
      <c r="L33" s="410"/>
      <c r="M33" s="410"/>
      <c r="N33" s="411"/>
      <c r="O33" s="409" t="s">
        <v>449</v>
      </c>
      <c r="P33" s="410"/>
      <c r="Q33" s="411"/>
      <c r="R33" s="409"/>
      <c r="S33" s="410"/>
      <c r="T33" s="411"/>
    </row>
    <row r="34" spans="2:20" ht="79.900000000000006" customHeight="1" x14ac:dyDescent="0.2">
      <c r="B34" s="587"/>
      <c r="C34" s="588"/>
      <c r="D34" s="588"/>
      <c r="E34" s="589"/>
      <c r="F34" s="545"/>
      <c r="G34" s="546"/>
      <c r="H34" s="546"/>
      <c r="I34" s="547"/>
      <c r="J34" s="415"/>
      <c r="K34" s="416"/>
      <c r="L34" s="416"/>
      <c r="M34" s="416"/>
      <c r="N34" s="417"/>
      <c r="O34" s="415"/>
      <c r="P34" s="416"/>
      <c r="Q34" s="417"/>
      <c r="R34" s="415"/>
      <c r="S34" s="416"/>
      <c r="T34" s="417"/>
    </row>
    <row r="35" spans="2:20" ht="409.6" customHeight="1" x14ac:dyDescent="0.2">
      <c r="B35" s="418" t="s">
        <v>24</v>
      </c>
      <c r="C35" s="418"/>
      <c r="D35" s="418"/>
      <c r="E35" s="418"/>
      <c r="F35" s="522"/>
      <c r="G35" s="522"/>
      <c r="H35" s="522"/>
      <c r="I35" s="522"/>
      <c r="J35" s="522" t="s">
        <v>121</v>
      </c>
      <c r="K35" s="522"/>
      <c r="L35" s="522"/>
      <c r="M35" s="522"/>
      <c r="N35" s="522"/>
      <c r="O35" s="627" t="s">
        <v>485</v>
      </c>
      <c r="P35" s="627"/>
      <c r="Q35" s="627"/>
      <c r="R35" s="522"/>
      <c r="S35" s="522"/>
      <c r="T35" s="522"/>
    </row>
    <row r="36" spans="2:20" ht="206.45" customHeight="1" x14ac:dyDescent="0.2">
      <c r="B36" s="418"/>
      <c r="C36" s="418"/>
      <c r="D36" s="418"/>
      <c r="E36" s="418"/>
      <c r="F36" s="522"/>
      <c r="G36" s="522"/>
      <c r="H36" s="522"/>
      <c r="I36" s="522"/>
      <c r="J36" s="522"/>
      <c r="K36" s="522"/>
      <c r="L36" s="522"/>
      <c r="M36" s="522"/>
      <c r="N36" s="522"/>
      <c r="O36" s="627"/>
      <c r="P36" s="627"/>
      <c r="Q36" s="627"/>
      <c r="R36" s="522"/>
      <c r="S36" s="522"/>
      <c r="T36" s="522"/>
    </row>
    <row r="37" spans="2:20" ht="30" customHeight="1" x14ac:dyDescent="0.2">
      <c r="B37" s="631" t="s">
        <v>108</v>
      </c>
      <c r="C37" s="632"/>
      <c r="D37" s="632"/>
      <c r="E37" s="632"/>
      <c r="F37" s="632"/>
      <c r="G37" s="632"/>
      <c r="H37" s="632"/>
      <c r="I37" s="632"/>
      <c r="J37" s="632"/>
      <c r="K37" s="632"/>
      <c r="L37" s="632"/>
      <c r="M37" s="632"/>
      <c r="N37" s="632"/>
      <c r="O37" s="632"/>
      <c r="P37" s="632"/>
      <c r="Q37" s="632"/>
      <c r="R37" s="632"/>
      <c r="S37" s="632"/>
      <c r="T37" s="633"/>
    </row>
    <row r="38" spans="2:20" ht="22.5" customHeight="1" x14ac:dyDescent="0.2">
      <c r="B38" s="381" t="s">
        <v>25</v>
      </c>
      <c r="C38" s="533"/>
      <c r="D38" s="533"/>
      <c r="E38" s="533"/>
      <c r="F38" s="533"/>
      <c r="G38" s="533"/>
      <c r="H38" s="382"/>
      <c r="I38" s="381" t="s">
        <v>26</v>
      </c>
      <c r="J38" s="382"/>
      <c r="K38" s="381" t="s">
        <v>4</v>
      </c>
      <c r="L38" s="382"/>
      <c r="M38" s="381" t="s">
        <v>27</v>
      </c>
      <c r="N38" s="533"/>
      <c r="O38" s="533"/>
      <c r="P38" s="533"/>
      <c r="Q38" s="533"/>
      <c r="R38" s="382"/>
      <c r="S38" s="381" t="s">
        <v>4</v>
      </c>
      <c r="T38" s="382"/>
    </row>
    <row r="39" spans="2:20" ht="43.5" customHeight="1" x14ac:dyDescent="0.2">
      <c r="B39" s="500" t="s">
        <v>1385</v>
      </c>
      <c r="C39" s="501"/>
      <c r="D39" s="501"/>
      <c r="E39" s="501"/>
      <c r="F39" s="501"/>
      <c r="G39" s="501"/>
      <c r="H39" s="502"/>
      <c r="I39" s="520" t="s">
        <v>1386</v>
      </c>
      <c r="J39" s="520"/>
      <c r="K39" s="521">
        <v>44281</v>
      </c>
      <c r="L39" s="521"/>
      <c r="M39" s="522" t="s">
        <v>717</v>
      </c>
      <c r="N39" s="522"/>
      <c r="O39" s="522"/>
      <c r="P39" s="522"/>
      <c r="Q39" s="522"/>
      <c r="R39" s="522"/>
      <c r="S39" s="265"/>
      <c r="T39" s="266"/>
    </row>
    <row r="40" spans="2:20" ht="47.25" customHeight="1" x14ac:dyDescent="0.2">
      <c r="B40" s="500" t="s">
        <v>1387</v>
      </c>
      <c r="C40" s="501"/>
      <c r="D40" s="501"/>
      <c r="E40" s="501"/>
      <c r="F40" s="501"/>
      <c r="G40" s="501"/>
      <c r="H40" s="502"/>
      <c r="I40" s="520" t="s">
        <v>1388</v>
      </c>
      <c r="J40" s="520"/>
      <c r="K40" s="521">
        <v>44281</v>
      </c>
      <c r="L40" s="521"/>
      <c r="M40" s="522" t="s">
        <v>717</v>
      </c>
      <c r="N40" s="522"/>
      <c r="O40" s="522"/>
      <c r="P40" s="522"/>
      <c r="Q40" s="522"/>
      <c r="R40" s="522"/>
      <c r="S40" s="289"/>
      <c r="T40" s="290"/>
    </row>
    <row r="41" spans="2:20" ht="47.25" customHeight="1" x14ac:dyDescent="0.2">
      <c r="B41" s="500" t="s">
        <v>1389</v>
      </c>
      <c r="C41" s="501"/>
      <c r="D41" s="501"/>
      <c r="E41" s="501"/>
      <c r="F41" s="501"/>
      <c r="G41" s="501"/>
      <c r="H41" s="502"/>
      <c r="I41" s="520" t="s">
        <v>1390</v>
      </c>
      <c r="J41" s="520"/>
      <c r="K41" s="521">
        <v>44286</v>
      </c>
      <c r="L41" s="521"/>
      <c r="M41" s="522" t="s">
        <v>717</v>
      </c>
      <c r="N41" s="522"/>
      <c r="O41" s="522"/>
      <c r="P41" s="522"/>
      <c r="Q41" s="522"/>
      <c r="R41" s="522"/>
      <c r="S41" s="320"/>
      <c r="T41" s="319"/>
    </row>
    <row r="42" spans="2:20" ht="47.25" customHeight="1" x14ac:dyDescent="0.2">
      <c r="B42" s="500" t="s">
        <v>1391</v>
      </c>
      <c r="C42" s="501"/>
      <c r="D42" s="501"/>
      <c r="E42" s="501"/>
      <c r="F42" s="501"/>
      <c r="G42" s="501"/>
      <c r="H42" s="502"/>
      <c r="I42" s="520" t="s">
        <v>1392</v>
      </c>
      <c r="J42" s="520"/>
      <c r="K42" s="521">
        <v>44286</v>
      </c>
      <c r="L42" s="521"/>
      <c r="M42" s="522" t="s">
        <v>717</v>
      </c>
      <c r="N42" s="522"/>
      <c r="O42" s="522"/>
      <c r="P42" s="522"/>
      <c r="Q42" s="522"/>
      <c r="R42" s="522"/>
      <c r="S42" s="320"/>
      <c r="T42" s="319"/>
    </row>
    <row r="43" spans="2:20" ht="47.25" customHeight="1" x14ac:dyDescent="0.2">
      <c r="B43" s="500" t="s">
        <v>1393</v>
      </c>
      <c r="C43" s="501"/>
      <c r="D43" s="501"/>
      <c r="E43" s="501"/>
      <c r="F43" s="501"/>
      <c r="G43" s="501"/>
      <c r="H43" s="502"/>
      <c r="I43" s="520" t="s">
        <v>1394</v>
      </c>
      <c r="J43" s="520"/>
      <c r="K43" s="521">
        <v>44293</v>
      </c>
      <c r="L43" s="521"/>
      <c r="M43" s="522" t="s">
        <v>717</v>
      </c>
      <c r="N43" s="522"/>
      <c r="O43" s="522"/>
      <c r="P43" s="522"/>
      <c r="Q43" s="522"/>
      <c r="R43" s="522"/>
      <c r="S43" s="320"/>
      <c r="T43" s="319"/>
    </row>
    <row r="44" spans="2:20" ht="47.25" customHeight="1" x14ac:dyDescent="0.2">
      <c r="B44" s="500" t="s">
        <v>1395</v>
      </c>
      <c r="C44" s="501"/>
      <c r="D44" s="501"/>
      <c r="E44" s="501"/>
      <c r="F44" s="501"/>
      <c r="G44" s="501"/>
      <c r="H44" s="502"/>
      <c r="I44" s="520" t="s">
        <v>1396</v>
      </c>
      <c r="J44" s="520"/>
      <c r="K44" s="521">
        <v>44294</v>
      </c>
      <c r="L44" s="521"/>
      <c r="M44" s="522" t="s">
        <v>717</v>
      </c>
      <c r="N44" s="522"/>
      <c r="O44" s="522"/>
      <c r="P44" s="522"/>
      <c r="Q44" s="522"/>
      <c r="R44" s="522"/>
      <c r="S44" s="323"/>
      <c r="T44" s="322"/>
    </row>
    <row r="45" spans="2:20" ht="47.25" customHeight="1" x14ac:dyDescent="0.2">
      <c r="B45" s="500" t="s">
        <v>1398</v>
      </c>
      <c r="C45" s="501"/>
      <c r="D45" s="501"/>
      <c r="E45" s="501"/>
      <c r="F45" s="501"/>
      <c r="G45" s="501"/>
      <c r="H45" s="502"/>
      <c r="I45" s="520" t="s">
        <v>1397</v>
      </c>
      <c r="J45" s="520"/>
      <c r="K45" s="521">
        <v>44294</v>
      </c>
      <c r="L45" s="521"/>
      <c r="M45" s="522" t="s">
        <v>717</v>
      </c>
      <c r="N45" s="522"/>
      <c r="O45" s="522"/>
      <c r="P45" s="522"/>
      <c r="Q45" s="522"/>
      <c r="R45" s="522"/>
      <c r="S45" s="323"/>
      <c r="T45" s="322"/>
    </row>
    <row r="46" spans="2:20" ht="47.25" customHeight="1" x14ac:dyDescent="0.2">
      <c r="B46" s="500" t="s">
        <v>1399</v>
      </c>
      <c r="C46" s="501"/>
      <c r="D46" s="501"/>
      <c r="E46" s="501"/>
      <c r="F46" s="501"/>
      <c r="G46" s="501"/>
      <c r="H46" s="502"/>
      <c r="I46" s="520" t="s">
        <v>1400</v>
      </c>
      <c r="J46" s="520"/>
      <c r="K46" s="521">
        <v>44294</v>
      </c>
      <c r="L46" s="521"/>
      <c r="M46" s="522" t="s">
        <v>717</v>
      </c>
      <c r="N46" s="522"/>
      <c r="O46" s="522"/>
      <c r="P46" s="522"/>
      <c r="Q46" s="522"/>
      <c r="R46" s="522"/>
      <c r="S46" s="369"/>
      <c r="T46" s="365"/>
    </row>
    <row r="47" spans="2:20" ht="47.25" customHeight="1" x14ac:dyDescent="0.2">
      <c r="B47" s="500" t="s">
        <v>1401</v>
      </c>
      <c r="C47" s="501"/>
      <c r="D47" s="501"/>
      <c r="E47" s="501"/>
      <c r="F47" s="501"/>
      <c r="G47" s="501"/>
      <c r="H47" s="502"/>
      <c r="I47" s="520" t="s">
        <v>1402</v>
      </c>
      <c r="J47" s="520"/>
      <c r="K47" s="521">
        <v>44294</v>
      </c>
      <c r="L47" s="521"/>
      <c r="M47" s="522" t="s">
        <v>717</v>
      </c>
      <c r="N47" s="522"/>
      <c r="O47" s="522"/>
      <c r="P47" s="522"/>
      <c r="Q47" s="522"/>
      <c r="R47" s="522"/>
      <c r="S47" s="323"/>
      <c r="T47" s="322"/>
    </row>
    <row r="48" spans="2:20" ht="14.25" customHeight="1" x14ac:dyDescent="0.2">
      <c r="B48" s="42"/>
      <c r="C48" s="43"/>
      <c r="D48" s="43"/>
      <c r="E48" s="43"/>
      <c r="F48" s="43"/>
      <c r="G48" s="43"/>
      <c r="H48" s="43"/>
      <c r="I48" s="43"/>
      <c r="J48" s="43"/>
      <c r="K48" s="43"/>
      <c r="L48" s="43"/>
      <c r="M48" s="43"/>
      <c r="N48" s="43"/>
      <c r="O48" s="43"/>
      <c r="P48" s="43"/>
      <c r="Q48" s="43"/>
      <c r="R48" s="43"/>
      <c r="S48" s="43"/>
      <c r="T48" s="44"/>
    </row>
    <row r="49" spans="2:23" ht="22.5" customHeight="1" x14ac:dyDescent="0.2">
      <c r="B49" s="527" t="s">
        <v>28</v>
      </c>
      <c r="C49" s="527"/>
      <c r="D49" s="527"/>
      <c r="E49" s="527"/>
      <c r="F49" s="527"/>
      <c r="G49" s="527"/>
      <c r="H49" s="527"/>
      <c r="I49" s="527"/>
      <c r="J49" s="527"/>
      <c r="K49" s="527"/>
      <c r="L49" s="527"/>
      <c r="M49" s="527"/>
      <c r="N49" s="527"/>
      <c r="O49" s="527"/>
      <c r="P49" s="527"/>
      <c r="Q49" s="527"/>
      <c r="R49" s="527"/>
      <c r="S49" s="527"/>
      <c r="T49" s="527"/>
    </row>
    <row r="50" spans="2:23" customFormat="1" ht="25.5" customHeight="1" x14ac:dyDescent="0.25">
      <c r="B50" s="400" t="s">
        <v>123</v>
      </c>
      <c r="C50" s="528"/>
      <c r="D50" s="528"/>
      <c r="E50" s="528"/>
      <c r="F50" s="528"/>
      <c r="G50" s="528"/>
      <c r="H50" s="528"/>
      <c r="I50" s="528"/>
      <c r="J50" s="528"/>
      <c r="K50" s="528"/>
      <c r="L50" s="528"/>
      <c r="M50" s="528"/>
      <c r="N50" s="528"/>
      <c r="O50" s="528"/>
      <c r="P50" s="528"/>
      <c r="Q50" s="528"/>
      <c r="R50" s="528"/>
      <c r="S50" s="528"/>
      <c r="T50" s="401"/>
    </row>
    <row r="51" spans="2:23" customFormat="1" ht="34.5" customHeight="1" x14ac:dyDescent="0.25">
      <c r="B51" s="52" t="s">
        <v>29</v>
      </c>
      <c r="C51" s="446" t="s">
        <v>124</v>
      </c>
      <c r="D51" s="447"/>
      <c r="E51" s="446" t="s">
        <v>355</v>
      </c>
      <c r="F51" s="529"/>
      <c r="G51" s="529"/>
      <c r="H51" s="447"/>
      <c r="I51" s="446" t="s">
        <v>30</v>
      </c>
      <c r="J51" s="529"/>
      <c r="K51" s="529"/>
      <c r="L51" s="529"/>
      <c r="M51" s="529"/>
      <c r="N51" s="529"/>
      <c r="O51" s="529"/>
      <c r="P51" s="529"/>
      <c r="Q51" s="529"/>
      <c r="R51" s="447"/>
      <c r="S51" s="446" t="s">
        <v>31</v>
      </c>
      <c r="T51" s="447"/>
    </row>
    <row r="52" spans="2:23" customFormat="1" ht="48" customHeight="1" x14ac:dyDescent="0.25">
      <c r="B52" s="452" t="s">
        <v>32</v>
      </c>
      <c r="C52" s="452" t="s">
        <v>122</v>
      </c>
      <c r="D52" s="452"/>
      <c r="E52" s="526" t="s">
        <v>356</v>
      </c>
      <c r="F52" s="526"/>
      <c r="G52" s="526"/>
      <c r="H52" s="526"/>
      <c r="I52" s="530" t="s">
        <v>557</v>
      </c>
      <c r="J52" s="530"/>
      <c r="K52" s="530"/>
      <c r="L52" s="530"/>
      <c r="M52" s="530"/>
      <c r="N52" s="530"/>
      <c r="O52" s="530"/>
      <c r="P52" s="530"/>
      <c r="Q52" s="530"/>
      <c r="R52" s="530"/>
      <c r="S52" s="518">
        <v>1</v>
      </c>
      <c r="T52" s="519"/>
    </row>
    <row r="53" spans="2:23" customFormat="1" ht="58.9" customHeight="1" x14ac:dyDescent="0.25">
      <c r="B53" s="452"/>
      <c r="C53" s="452"/>
      <c r="D53" s="452"/>
      <c r="E53" s="526" t="s">
        <v>357</v>
      </c>
      <c r="F53" s="526"/>
      <c r="G53" s="526"/>
      <c r="H53" s="526"/>
      <c r="I53" s="530" t="s">
        <v>558</v>
      </c>
      <c r="J53" s="530"/>
      <c r="K53" s="530"/>
      <c r="L53" s="530"/>
      <c r="M53" s="530"/>
      <c r="N53" s="530"/>
      <c r="O53" s="530"/>
      <c r="P53" s="530"/>
      <c r="Q53" s="530"/>
      <c r="R53" s="530"/>
      <c r="S53" s="518">
        <v>1</v>
      </c>
      <c r="T53" s="519"/>
    </row>
    <row r="54" spans="2:23" customFormat="1" ht="66" customHeight="1" x14ac:dyDescent="0.25">
      <c r="B54" s="452"/>
      <c r="C54" s="452"/>
      <c r="D54" s="452"/>
      <c r="E54" s="526" t="s">
        <v>358</v>
      </c>
      <c r="F54" s="526"/>
      <c r="G54" s="526"/>
      <c r="H54" s="526"/>
      <c r="I54" s="530" t="s">
        <v>412</v>
      </c>
      <c r="J54" s="530"/>
      <c r="K54" s="530"/>
      <c r="L54" s="530"/>
      <c r="M54" s="530"/>
      <c r="N54" s="530"/>
      <c r="O54" s="530"/>
      <c r="P54" s="530"/>
      <c r="Q54" s="530"/>
      <c r="R54" s="530"/>
      <c r="S54" s="518">
        <v>1</v>
      </c>
      <c r="T54" s="519"/>
    </row>
    <row r="55" spans="2:23" s="72" customFormat="1" ht="63.6" customHeight="1" x14ac:dyDescent="0.25">
      <c r="B55" s="452"/>
      <c r="C55" s="452"/>
      <c r="D55" s="452"/>
      <c r="E55" s="526" t="s">
        <v>938</v>
      </c>
      <c r="F55" s="526"/>
      <c r="G55" s="526"/>
      <c r="H55" s="526"/>
      <c r="I55" s="530" t="s">
        <v>559</v>
      </c>
      <c r="J55" s="530"/>
      <c r="K55" s="530"/>
      <c r="L55" s="530"/>
      <c r="M55" s="530"/>
      <c r="N55" s="530"/>
      <c r="O55" s="530"/>
      <c r="P55" s="530"/>
      <c r="Q55" s="530"/>
      <c r="R55" s="530"/>
      <c r="S55" s="518">
        <v>1</v>
      </c>
      <c r="T55" s="519"/>
    </row>
    <row r="56" spans="2:23" customFormat="1" ht="36.6" customHeight="1" x14ac:dyDescent="0.25">
      <c r="B56" s="452"/>
      <c r="C56" s="452"/>
      <c r="D56" s="452"/>
      <c r="E56" s="526" t="s">
        <v>359</v>
      </c>
      <c r="F56" s="526"/>
      <c r="G56" s="526"/>
      <c r="H56" s="526"/>
      <c r="I56" s="530" t="s">
        <v>279</v>
      </c>
      <c r="J56" s="530"/>
      <c r="K56" s="530"/>
      <c r="L56" s="530"/>
      <c r="M56" s="530"/>
      <c r="N56" s="530"/>
      <c r="O56" s="530"/>
      <c r="P56" s="530"/>
      <c r="Q56" s="530"/>
      <c r="R56" s="530"/>
      <c r="S56" s="518">
        <v>1</v>
      </c>
      <c r="T56" s="518"/>
    </row>
    <row r="57" spans="2:23" customFormat="1" ht="73.900000000000006" customHeight="1" x14ac:dyDescent="0.25">
      <c r="B57" s="452"/>
      <c r="C57" s="452"/>
      <c r="D57" s="452"/>
      <c r="E57" s="526" t="s">
        <v>360</v>
      </c>
      <c r="F57" s="526"/>
      <c r="G57" s="526"/>
      <c r="H57" s="526"/>
      <c r="I57" s="530" t="s">
        <v>560</v>
      </c>
      <c r="J57" s="530"/>
      <c r="K57" s="530"/>
      <c r="L57" s="530"/>
      <c r="M57" s="530"/>
      <c r="N57" s="530"/>
      <c r="O57" s="530"/>
      <c r="P57" s="530"/>
      <c r="Q57" s="530"/>
      <c r="R57" s="530"/>
      <c r="S57" s="518">
        <v>1</v>
      </c>
      <c r="T57" s="519"/>
    </row>
    <row r="58" spans="2:23" customFormat="1" ht="76.150000000000006" customHeight="1" x14ac:dyDescent="0.25">
      <c r="B58" s="452"/>
      <c r="C58" s="452"/>
      <c r="D58" s="452"/>
      <c r="E58" s="526" t="s">
        <v>361</v>
      </c>
      <c r="F58" s="526"/>
      <c r="G58" s="526"/>
      <c r="H58" s="526"/>
      <c r="I58" s="530" t="s">
        <v>561</v>
      </c>
      <c r="J58" s="530"/>
      <c r="K58" s="530"/>
      <c r="L58" s="530"/>
      <c r="M58" s="530"/>
      <c r="N58" s="530"/>
      <c r="O58" s="530"/>
      <c r="P58" s="530"/>
      <c r="Q58" s="530"/>
      <c r="R58" s="530"/>
      <c r="S58" s="518">
        <v>1</v>
      </c>
      <c r="T58" s="519"/>
    </row>
    <row r="59" spans="2:23" customFormat="1" ht="101.45" customHeight="1" x14ac:dyDescent="0.25">
      <c r="B59" s="452"/>
      <c r="C59" s="452"/>
      <c r="D59" s="452"/>
      <c r="E59" s="526" t="s">
        <v>362</v>
      </c>
      <c r="F59" s="526"/>
      <c r="G59" s="526"/>
      <c r="H59" s="526"/>
      <c r="I59" s="530" t="s">
        <v>562</v>
      </c>
      <c r="J59" s="530"/>
      <c r="K59" s="530"/>
      <c r="L59" s="530"/>
      <c r="M59" s="530"/>
      <c r="N59" s="530"/>
      <c r="O59" s="530"/>
      <c r="P59" s="530"/>
      <c r="Q59" s="530"/>
      <c r="R59" s="530"/>
      <c r="S59" s="518">
        <v>1</v>
      </c>
      <c r="T59" s="519"/>
    </row>
    <row r="60" spans="2:23" customFormat="1" ht="44.45" customHeight="1" x14ac:dyDescent="0.25">
      <c r="B60" s="452"/>
      <c r="C60" s="452"/>
      <c r="D60" s="452"/>
      <c r="E60" s="526" t="s">
        <v>363</v>
      </c>
      <c r="F60" s="526"/>
      <c r="G60" s="526"/>
      <c r="H60" s="526"/>
      <c r="I60" s="530" t="s">
        <v>109</v>
      </c>
      <c r="J60" s="530"/>
      <c r="K60" s="530"/>
      <c r="L60" s="530"/>
      <c r="M60" s="530"/>
      <c r="N60" s="530"/>
      <c r="O60" s="530"/>
      <c r="P60" s="530"/>
      <c r="Q60" s="530"/>
      <c r="R60" s="530"/>
      <c r="S60" s="518">
        <v>1</v>
      </c>
      <c r="T60" s="518"/>
    </row>
    <row r="61" spans="2:23" customFormat="1" ht="55.9" customHeight="1" x14ac:dyDescent="0.25">
      <c r="B61" s="452"/>
      <c r="C61" s="452"/>
      <c r="D61" s="452"/>
      <c r="E61" s="526" t="s">
        <v>364</v>
      </c>
      <c r="F61" s="526"/>
      <c r="G61" s="526"/>
      <c r="H61" s="526"/>
      <c r="I61" s="530" t="s">
        <v>295</v>
      </c>
      <c r="J61" s="530"/>
      <c r="K61" s="530"/>
      <c r="L61" s="530"/>
      <c r="M61" s="530"/>
      <c r="N61" s="530"/>
      <c r="O61" s="530"/>
      <c r="P61" s="530"/>
      <c r="Q61" s="530"/>
      <c r="R61" s="530"/>
      <c r="S61" s="518">
        <v>1</v>
      </c>
      <c r="T61" s="519"/>
    </row>
    <row r="62" spans="2:23" customFormat="1" ht="79.900000000000006" customHeight="1" x14ac:dyDescent="0.25">
      <c r="B62" s="525"/>
      <c r="C62" s="525"/>
      <c r="D62" s="525"/>
      <c r="E62" s="531" t="s">
        <v>365</v>
      </c>
      <c r="F62" s="531"/>
      <c r="G62" s="531"/>
      <c r="H62" s="531"/>
      <c r="I62" s="532" t="s">
        <v>563</v>
      </c>
      <c r="J62" s="532"/>
      <c r="K62" s="532"/>
      <c r="L62" s="532"/>
      <c r="M62" s="532"/>
      <c r="N62" s="532"/>
      <c r="O62" s="532"/>
      <c r="P62" s="532"/>
      <c r="Q62" s="532"/>
      <c r="R62" s="532"/>
      <c r="S62" s="523">
        <v>1</v>
      </c>
      <c r="T62" s="524"/>
    </row>
    <row r="63" spans="2:23" customFormat="1" ht="80.45" customHeight="1" x14ac:dyDescent="0.25">
      <c r="B63" s="757">
        <v>2.1</v>
      </c>
      <c r="C63" s="452" t="s">
        <v>34</v>
      </c>
      <c r="D63" s="452"/>
      <c r="E63" s="526" t="s">
        <v>356</v>
      </c>
      <c r="F63" s="526"/>
      <c r="G63" s="526"/>
      <c r="H63" s="526"/>
      <c r="I63" s="530" t="s">
        <v>1044</v>
      </c>
      <c r="J63" s="530"/>
      <c r="K63" s="530"/>
      <c r="L63" s="530"/>
      <c r="M63" s="530"/>
      <c r="N63" s="530"/>
      <c r="O63" s="530"/>
      <c r="P63" s="530"/>
      <c r="Q63" s="530"/>
      <c r="R63" s="530"/>
      <c r="S63" s="518">
        <v>1</v>
      </c>
      <c r="T63" s="519"/>
    </row>
    <row r="64" spans="2:23" customFormat="1" ht="111" customHeight="1" x14ac:dyDescent="0.25">
      <c r="B64" s="757"/>
      <c r="C64" s="452"/>
      <c r="D64" s="452"/>
      <c r="E64" s="526" t="s">
        <v>564</v>
      </c>
      <c r="F64" s="526"/>
      <c r="G64" s="526"/>
      <c r="H64" s="526"/>
      <c r="I64" s="530" t="s">
        <v>413</v>
      </c>
      <c r="J64" s="530"/>
      <c r="K64" s="530"/>
      <c r="L64" s="530"/>
      <c r="M64" s="530"/>
      <c r="N64" s="530"/>
      <c r="O64" s="530"/>
      <c r="P64" s="530"/>
      <c r="Q64" s="530"/>
      <c r="R64" s="530"/>
      <c r="S64" s="518" t="s">
        <v>565</v>
      </c>
      <c r="T64" s="519"/>
      <c r="W64" s="80"/>
    </row>
    <row r="65" spans="2:20" customFormat="1" ht="106.9" customHeight="1" x14ac:dyDescent="0.25">
      <c r="B65" s="757"/>
      <c r="C65" s="452"/>
      <c r="D65" s="452"/>
      <c r="E65" s="526" t="s">
        <v>366</v>
      </c>
      <c r="F65" s="526"/>
      <c r="G65" s="526"/>
      <c r="H65" s="526"/>
      <c r="I65" s="530" t="s">
        <v>939</v>
      </c>
      <c r="J65" s="530"/>
      <c r="K65" s="530"/>
      <c r="L65" s="530"/>
      <c r="M65" s="530"/>
      <c r="N65" s="530"/>
      <c r="O65" s="530"/>
      <c r="P65" s="530"/>
      <c r="Q65" s="530"/>
      <c r="R65" s="530"/>
      <c r="S65" s="518">
        <v>1</v>
      </c>
      <c r="T65" s="518"/>
    </row>
    <row r="66" spans="2:20" customFormat="1" ht="67.5" customHeight="1" x14ac:dyDescent="0.25">
      <c r="B66" s="757"/>
      <c r="C66" s="452"/>
      <c r="D66" s="452"/>
      <c r="E66" s="526" t="s">
        <v>367</v>
      </c>
      <c r="F66" s="526"/>
      <c r="G66" s="526"/>
      <c r="H66" s="526"/>
      <c r="I66" s="530" t="s">
        <v>940</v>
      </c>
      <c r="J66" s="530"/>
      <c r="K66" s="530"/>
      <c r="L66" s="530"/>
      <c r="M66" s="530"/>
      <c r="N66" s="530"/>
      <c r="O66" s="530"/>
      <c r="P66" s="530"/>
      <c r="Q66" s="530"/>
      <c r="R66" s="530"/>
      <c r="S66" s="518">
        <v>1</v>
      </c>
      <c r="T66" s="518"/>
    </row>
    <row r="67" spans="2:20" customFormat="1" ht="62.45" customHeight="1" x14ac:dyDescent="0.25">
      <c r="B67" s="757"/>
      <c r="C67" s="452"/>
      <c r="D67" s="452"/>
      <c r="E67" s="526" t="s">
        <v>368</v>
      </c>
      <c r="F67" s="526"/>
      <c r="G67" s="526"/>
      <c r="H67" s="526"/>
      <c r="I67" s="530" t="s">
        <v>941</v>
      </c>
      <c r="J67" s="530"/>
      <c r="K67" s="530"/>
      <c r="L67" s="530"/>
      <c r="M67" s="530"/>
      <c r="N67" s="530"/>
      <c r="O67" s="530"/>
      <c r="P67" s="530"/>
      <c r="Q67" s="530"/>
      <c r="R67" s="530"/>
      <c r="S67" s="518">
        <v>1</v>
      </c>
      <c r="T67" s="518"/>
    </row>
    <row r="68" spans="2:20" customFormat="1" ht="112.9" customHeight="1" x14ac:dyDescent="0.25">
      <c r="B68" s="757"/>
      <c r="C68" s="452"/>
      <c r="D68" s="452"/>
      <c r="E68" s="526" t="s">
        <v>369</v>
      </c>
      <c r="F68" s="526"/>
      <c r="G68" s="526"/>
      <c r="H68" s="526"/>
      <c r="I68" s="530" t="s">
        <v>942</v>
      </c>
      <c r="J68" s="530"/>
      <c r="K68" s="530"/>
      <c r="L68" s="530"/>
      <c r="M68" s="530"/>
      <c r="N68" s="530"/>
      <c r="O68" s="530"/>
      <c r="P68" s="530"/>
      <c r="Q68" s="530"/>
      <c r="R68" s="530"/>
      <c r="S68" s="518">
        <v>1</v>
      </c>
      <c r="T68" s="518"/>
    </row>
    <row r="69" spans="2:20" customFormat="1" ht="39.6" customHeight="1" x14ac:dyDescent="0.25">
      <c r="B69" s="757"/>
      <c r="C69" s="452"/>
      <c r="D69" s="452"/>
      <c r="E69" s="526" t="s">
        <v>370</v>
      </c>
      <c r="F69" s="526"/>
      <c r="G69" s="526"/>
      <c r="H69" s="526"/>
      <c r="I69" s="530" t="s">
        <v>336</v>
      </c>
      <c r="J69" s="530"/>
      <c r="K69" s="530"/>
      <c r="L69" s="530"/>
      <c r="M69" s="530"/>
      <c r="N69" s="530"/>
      <c r="O69" s="530"/>
      <c r="P69" s="530"/>
      <c r="Q69" s="530"/>
      <c r="R69" s="530"/>
      <c r="S69" s="518">
        <v>1</v>
      </c>
      <c r="T69" s="518"/>
    </row>
    <row r="70" spans="2:20" customFormat="1" ht="58.15" customHeight="1" x14ac:dyDescent="0.25">
      <c r="B70" s="757"/>
      <c r="C70" s="452"/>
      <c r="D70" s="452"/>
      <c r="E70" s="526" t="s">
        <v>371</v>
      </c>
      <c r="F70" s="526"/>
      <c r="G70" s="526"/>
      <c r="H70" s="526"/>
      <c r="I70" s="530" t="s">
        <v>943</v>
      </c>
      <c r="J70" s="530"/>
      <c r="K70" s="530"/>
      <c r="L70" s="530"/>
      <c r="M70" s="530"/>
      <c r="N70" s="530"/>
      <c r="O70" s="530"/>
      <c r="P70" s="530"/>
      <c r="Q70" s="530"/>
      <c r="R70" s="530"/>
      <c r="S70" s="518">
        <v>1</v>
      </c>
      <c r="T70" s="518"/>
    </row>
    <row r="71" spans="2:20" customFormat="1" ht="69.599999999999994" customHeight="1" x14ac:dyDescent="0.25">
      <c r="B71" s="757"/>
      <c r="C71" s="452"/>
      <c r="D71" s="452"/>
      <c r="E71" s="526" t="s">
        <v>372</v>
      </c>
      <c r="F71" s="526"/>
      <c r="G71" s="526"/>
      <c r="H71" s="526"/>
      <c r="I71" s="530" t="s">
        <v>944</v>
      </c>
      <c r="J71" s="530"/>
      <c r="K71" s="530"/>
      <c r="L71" s="530"/>
      <c r="M71" s="530"/>
      <c r="N71" s="530"/>
      <c r="O71" s="530"/>
      <c r="P71" s="530"/>
      <c r="Q71" s="530"/>
      <c r="R71" s="530"/>
      <c r="S71" s="518">
        <v>1</v>
      </c>
      <c r="T71" s="519"/>
    </row>
    <row r="72" spans="2:20" customFormat="1" ht="50.25" customHeight="1" x14ac:dyDescent="0.25">
      <c r="B72" s="757"/>
      <c r="C72" s="452"/>
      <c r="D72" s="452"/>
      <c r="E72" s="526" t="s">
        <v>373</v>
      </c>
      <c r="F72" s="526"/>
      <c r="G72" s="526"/>
      <c r="H72" s="526"/>
      <c r="I72" s="530" t="s">
        <v>556</v>
      </c>
      <c r="J72" s="530"/>
      <c r="K72" s="530"/>
      <c r="L72" s="530"/>
      <c r="M72" s="530"/>
      <c r="N72" s="530"/>
      <c r="O72" s="530"/>
      <c r="P72" s="530"/>
      <c r="Q72" s="530"/>
      <c r="R72" s="530"/>
      <c r="S72" s="518">
        <v>1</v>
      </c>
      <c r="T72" s="519"/>
    </row>
    <row r="73" spans="2:20" customFormat="1" ht="55.15" customHeight="1" x14ac:dyDescent="0.25">
      <c r="B73" s="758"/>
      <c r="C73" s="525"/>
      <c r="D73" s="525"/>
      <c r="E73" s="531" t="s">
        <v>374</v>
      </c>
      <c r="F73" s="531"/>
      <c r="G73" s="531"/>
      <c r="H73" s="531"/>
      <c r="I73" s="532" t="s">
        <v>566</v>
      </c>
      <c r="J73" s="532"/>
      <c r="K73" s="532"/>
      <c r="L73" s="532"/>
      <c r="M73" s="532"/>
      <c r="N73" s="532"/>
      <c r="O73" s="532"/>
      <c r="P73" s="532"/>
      <c r="Q73" s="532"/>
      <c r="R73" s="532"/>
      <c r="S73" s="523">
        <v>1</v>
      </c>
      <c r="T73" s="524"/>
    </row>
    <row r="74" spans="2:20" customFormat="1" ht="75.599999999999994" customHeight="1" x14ac:dyDescent="0.25">
      <c r="B74" s="452" t="s">
        <v>819</v>
      </c>
      <c r="C74" s="452" t="s">
        <v>280</v>
      </c>
      <c r="D74" s="452"/>
      <c r="E74" s="526" t="s">
        <v>567</v>
      </c>
      <c r="F74" s="526"/>
      <c r="G74" s="526"/>
      <c r="H74" s="526"/>
      <c r="I74" s="530" t="s">
        <v>281</v>
      </c>
      <c r="J74" s="530"/>
      <c r="K74" s="530"/>
      <c r="L74" s="530"/>
      <c r="M74" s="530"/>
      <c r="N74" s="530"/>
      <c r="O74" s="530"/>
      <c r="P74" s="530"/>
      <c r="Q74" s="530"/>
      <c r="R74" s="530"/>
      <c r="S74" s="518">
        <v>1</v>
      </c>
      <c r="T74" s="518"/>
    </row>
    <row r="75" spans="2:20" customFormat="1" ht="246" customHeight="1" x14ac:dyDescent="0.25">
      <c r="B75" s="452"/>
      <c r="C75" s="452"/>
      <c r="D75" s="452"/>
      <c r="E75" s="526" t="s">
        <v>568</v>
      </c>
      <c r="F75" s="526"/>
      <c r="G75" s="526"/>
      <c r="H75" s="526"/>
      <c r="I75" s="756" t="s">
        <v>936</v>
      </c>
      <c r="J75" s="756"/>
      <c r="K75" s="756"/>
      <c r="L75" s="756"/>
      <c r="M75" s="756"/>
      <c r="N75" s="756"/>
      <c r="O75" s="756"/>
      <c r="P75" s="756"/>
      <c r="Q75" s="756"/>
      <c r="R75" s="756"/>
      <c r="S75" s="518">
        <v>1</v>
      </c>
      <c r="T75" s="518"/>
    </row>
    <row r="76" spans="2:20" customFormat="1" ht="243.6" customHeight="1" x14ac:dyDescent="0.25">
      <c r="B76" s="452"/>
      <c r="C76" s="452"/>
      <c r="D76" s="452"/>
      <c r="E76" s="452" t="s">
        <v>820</v>
      </c>
      <c r="F76" s="452"/>
      <c r="G76" s="452"/>
      <c r="H76" s="452"/>
      <c r="I76" s="755" t="s">
        <v>821</v>
      </c>
      <c r="J76" s="755"/>
      <c r="K76" s="755"/>
      <c r="L76" s="755"/>
      <c r="M76" s="755"/>
      <c r="N76" s="755"/>
      <c r="O76" s="755"/>
      <c r="P76" s="755"/>
      <c r="Q76" s="755"/>
      <c r="R76" s="755"/>
      <c r="S76" s="451">
        <v>1</v>
      </c>
      <c r="T76" s="451"/>
    </row>
    <row r="77" spans="2:20" customFormat="1" ht="27.75" customHeight="1" x14ac:dyDescent="0.25">
      <c r="B77" s="774"/>
      <c r="C77" s="775"/>
      <c r="D77" s="775"/>
      <c r="E77" s="775"/>
      <c r="F77" s="775"/>
      <c r="G77" s="775"/>
      <c r="H77" s="775"/>
      <c r="I77" s="775"/>
      <c r="J77" s="775"/>
      <c r="K77" s="775"/>
      <c r="L77" s="775"/>
      <c r="M77" s="775"/>
      <c r="N77" s="775"/>
      <c r="O77" s="775"/>
      <c r="P77" s="775"/>
      <c r="Q77" s="775"/>
      <c r="R77" s="775"/>
      <c r="S77" s="775"/>
      <c r="T77" s="776"/>
    </row>
    <row r="78" spans="2:20" customFormat="1" ht="27.75" customHeight="1" x14ac:dyDescent="0.25">
      <c r="B78" s="267" t="s">
        <v>29</v>
      </c>
      <c r="C78" s="754" t="s">
        <v>125</v>
      </c>
      <c r="D78" s="754"/>
      <c r="E78" s="754" t="s">
        <v>375</v>
      </c>
      <c r="F78" s="754"/>
      <c r="G78" s="754"/>
      <c r="H78" s="754"/>
      <c r="I78" s="754"/>
      <c r="J78" s="754" t="s">
        <v>30</v>
      </c>
      <c r="K78" s="754"/>
      <c r="L78" s="754"/>
      <c r="M78" s="754"/>
      <c r="N78" s="754"/>
      <c r="O78" s="754"/>
      <c r="P78" s="754"/>
      <c r="Q78" s="754"/>
      <c r="R78" s="754"/>
      <c r="S78" s="754" t="s">
        <v>31</v>
      </c>
      <c r="T78" s="754"/>
    </row>
    <row r="79" spans="2:20" customFormat="1" ht="48" customHeight="1" x14ac:dyDescent="0.25">
      <c r="B79" s="452" t="s">
        <v>35</v>
      </c>
      <c r="C79" s="452" t="s">
        <v>36</v>
      </c>
      <c r="D79" s="452"/>
      <c r="E79" s="454" t="s">
        <v>376</v>
      </c>
      <c r="F79" s="454"/>
      <c r="G79" s="454"/>
      <c r="H79" s="454"/>
      <c r="I79" s="454"/>
      <c r="J79" s="444" t="s">
        <v>569</v>
      </c>
      <c r="K79" s="444"/>
      <c r="L79" s="444"/>
      <c r="M79" s="444"/>
      <c r="N79" s="444"/>
      <c r="O79" s="444"/>
      <c r="P79" s="444"/>
      <c r="Q79" s="444"/>
      <c r="R79" s="444"/>
      <c r="S79" s="451">
        <v>1</v>
      </c>
      <c r="T79" s="453"/>
    </row>
    <row r="80" spans="2:20" customFormat="1" ht="37.9" customHeight="1" x14ac:dyDescent="0.25">
      <c r="B80" s="452"/>
      <c r="C80" s="452"/>
      <c r="D80" s="452"/>
      <c r="E80" s="454" t="s">
        <v>377</v>
      </c>
      <c r="F80" s="454"/>
      <c r="G80" s="454"/>
      <c r="H80" s="454"/>
      <c r="I80" s="454"/>
      <c r="J80" s="444" t="s">
        <v>570</v>
      </c>
      <c r="K80" s="444"/>
      <c r="L80" s="444"/>
      <c r="M80" s="444"/>
      <c r="N80" s="444"/>
      <c r="O80" s="444"/>
      <c r="P80" s="444"/>
      <c r="Q80" s="444"/>
      <c r="R80" s="444"/>
      <c r="S80" s="451">
        <v>1</v>
      </c>
      <c r="T80" s="453"/>
    </row>
    <row r="81" spans="2:20" customFormat="1" ht="134.44999999999999" customHeight="1" x14ac:dyDescent="0.25">
      <c r="B81" s="452"/>
      <c r="C81" s="452"/>
      <c r="D81" s="452"/>
      <c r="E81" s="454" t="s">
        <v>378</v>
      </c>
      <c r="F81" s="454"/>
      <c r="G81" s="454"/>
      <c r="H81" s="454"/>
      <c r="I81" s="454"/>
      <c r="J81" s="444" t="s">
        <v>296</v>
      </c>
      <c r="K81" s="444"/>
      <c r="L81" s="444"/>
      <c r="M81" s="444"/>
      <c r="N81" s="444"/>
      <c r="O81" s="444"/>
      <c r="P81" s="444"/>
      <c r="Q81" s="444"/>
      <c r="R81" s="444"/>
      <c r="S81" s="451">
        <v>1</v>
      </c>
      <c r="T81" s="453"/>
    </row>
    <row r="82" spans="2:20" customFormat="1" ht="56.25" customHeight="1" x14ac:dyDescent="0.25">
      <c r="B82" s="452"/>
      <c r="C82" s="452"/>
      <c r="D82" s="452"/>
      <c r="E82" s="454" t="s">
        <v>379</v>
      </c>
      <c r="F82" s="454"/>
      <c r="G82" s="454"/>
      <c r="H82" s="454"/>
      <c r="I82" s="454"/>
      <c r="J82" s="444" t="s">
        <v>571</v>
      </c>
      <c r="K82" s="444"/>
      <c r="L82" s="444"/>
      <c r="M82" s="444"/>
      <c r="N82" s="444"/>
      <c r="O82" s="444"/>
      <c r="P82" s="444"/>
      <c r="Q82" s="444"/>
      <c r="R82" s="444"/>
      <c r="S82" s="451">
        <v>1</v>
      </c>
      <c r="T82" s="453"/>
    </row>
    <row r="83" spans="2:20" customFormat="1" ht="47.45" customHeight="1" x14ac:dyDescent="0.25">
      <c r="B83" s="452"/>
      <c r="C83" s="452"/>
      <c r="D83" s="452"/>
      <c r="E83" s="454" t="s">
        <v>380</v>
      </c>
      <c r="F83" s="454"/>
      <c r="G83" s="454"/>
      <c r="H83" s="454"/>
      <c r="I83" s="454"/>
      <c r="J83" s="444" t="s">
        <v>126</v>
      </c>
      <c r="K83" s="444"/>
      <c r="L83" s="444"/>
      <c r="M83" s="444"/>
      <c r="N83" s="444"/>
      <c r="O83" s="444"/>
      <c r="P83" s="444"/>
      <c r="Q83" s="444"/>
      <c r="R83" s="444"/>
      <c r="S83" s="451">
        <v>1</v>
      </c>
      <c r="T83" s="453"/>
    </row>
    <row r="84" spans="2:20" customFormat="1" ht="118.9" customHeight="1" x14ac:dyDescent="0.25">
      <c r="B84" s="452"/>
      <c r="C84" s="452"/>
      <c r="D84" s="452"/>
      <c r="E84" s="452" t="s">
        <v>382</v>
      </c>
      <c r="F84" s="452"/>
      <c r="G84" s="452"/>
      <c r="H84" s="452"/>
      <c r="I84" s="452"/>
      <c r="J84" s="773" t="s">
        <v>937</v>
      </c>
      <c r="K84" s="773"/>
      <c r="L84" s="773"/>
      <c r="M84" s="773"/>
      <c r="N84" s="773"/>
      <c r="O84" s="773"/>
      <c r="P84" s="773"/>
      <c r="Q84" s="773"/>
      <c r="R84" s="773"/>
      <c r="S84" s="451">
        <v>1</v>
      </c>
      <c r="T84" s="453"/>
    </row>
    <row r="85" spans="2:20" customFormat="1" ht="44.45" customHeight="1" x14ac:dyDescent="0.25">
      <c r="B85" s="452"/>
      <c r="C85" s="452"/>
      <c r="D85" s="452"/>
      <c r="E85" s="454" t="s">
        <v>381</v>
      </c>
      <c r="F85" s="454"/>
      <c r="G85" s="454"/>
      <c r="H85" s="454"/>
      <c r="I85" s="454"/>
      <c r="J85" s="444" t="s">
        <v>572</v>
      </c>
      <c r="K85" s="444"/>
      <c r="L85" s="444"/>
      <c r="M85" s="444"/>
      <c r="N85" s="444"/>
      <c r="O85" s="444"/>
      <c r="P85" s="444"/>
      <c r="Q85" s="444"/>
      <c r="R85" s="444"/>
      <c r="S85" s="451">
        <v>1</v>
      </c>
      <c r="T85" s="453"/>
    </row>
    <row r="86" spans="2:20" customFormat="1" ht="139.5" customHeight="1" x14ac:dyDescent="0.25">
      <c r="B86" s="525"/>
      <c r="C86" s="525"/>
      <c r="D86" s="525"/>
      <c r="E86" s="525" t="s">
        <v>383</v>
      </c>
      <c r="F86" s="525"/>
      <c r="G86" s="525"/>
      <c r="H86" s="525"/>
      <c r="I86" s="525"/>
      <c r="J86" s="517" t="s">
        <v>945</v>
      </c>
      <c r="K86" s="517"/>
      <c r="L86" s="517"/>
      <c r="M86" s="517"/>
      <c r="N86" s="517"/>
      <c r="O86" s="517"/>
      <c r="P86" s="517"/>
      <c r="Q86" s="517"/>
      <c r="R86" s="517"/>
      <c r="S86" s="515">
        <v>1</v>
      </c>
      <c r="T86" s="516"/>
    </row>
    <row r="87" spans="2:20" customFormat="1" ht="129.6" customHeight="1" x14ac:dyDescent="0.25">
      <c r="B87" s="757" t="s">
        <v>37</v>
      </c>
      <c r="C87" s="452" t="s">
        <v>38</v>
      </c>
      <c r="D87" s="452"/>
      <c r="E87" s="454" t="s">
        <v>384</v>
      </c>
      <c r="F87" s="454"/>
      <c r="G87" s="454"/>
      <c r="H87" s="454"/>
      <c r="I87" s="454"/>
      <c r="J87" s="444" t="s">
        <v>573</v>
      </c>
      <c r="K87" s="444"/>
      <c r="L87" s="444"/>
      <c r="M87" s="444"/>
      <c r="N87" s="444"/>
      <c r="O87" s="444"/>
      <c r="P87" s="444"/>
      <c r="Q87" s="444"/>
      <c r="R87" s="444"/>
      <c r="S87" s="451">
        <v>1</v>
      </c>
      <c r="T87" s="453"/>
    </row>
    <row r="88" spans="2:20" customFormat="1" ht="50.45" customHeight="1" x14ac:dyDescent="0.25">
      <c r="B88" s="757"/>
      <c r="C88" s="452"/>
      <c r="D88" s="452"/>
      <c r="E88" s="454" t="s">
        <v>385</v>
      </c>
      <c r="F88" s="454"/>
      <c r="G88" s="454"/>
      <c r="H88" s="454"/>
      <c r="I88" s="454"/>
      <c r="J88" s="444" t="s">
        <v>574</v>
      </c>
      <c r="K88" s="444"/>
      <c r="L88" s="444"/>
      <c r="M88" s="444"/>
      <c r="N88" s="444"/>
      <c r="O88" s="444"/>
      <c r="P88" s="444"/>
      <c r="Q88" s="444"/>
      <c r="R88" s="444"/>
      <c r="S88" s="451">
        <v>1</v>
      </c>
      <c r="T88" s="453"/>
    </row>
    <row r="89" spans="2:20" customFormat="1" ht="30" customHeight="1" x14ac:dyDescent="0.25">
      <c r="B89" s="758"/>
      <c r="C89" s="525"/>
      <c r="D89" s="525"/>
      <c r="E89" s="759" t="s">
        <v>379</v>
      </c>
      <c r="F89" s="759"/>
      <c r="G89" s="759"/>
      <c r="H89" s="759"/>
      <c r="I89" s="759"/>
      <c r="J89" s="760" t="s">
        <v>110</v>
      </c>
      <c r="K89" s="760"/>
      <c r="L89" s="760"/>
      <c r="M89" s="760"/>
      <c r="N89" s="760"/>
      <c r="O89" s="760"/>
      <c r="P89" s="760"/>
      <c r="Q89" s="760"/>
      <c r="R89" s="760"/>
      <c r="S89" s="515">
        <v>1</v>
      </c>
      <c r="T89" s="516"/>
    </row>
    <row r="90" spans="2:20" customFormat="1" ht="131.44999999999999" customHeight="1" x14ac:dyDescent="0.25">
      <c r="B90" s="452" t="s">
        <v>39</v>
      </c>
      <c r="C90" s="452" t="s">
        <v>40</v>
      </c>
      <c r="D90" s="452"/>
      <c r="E90" s="454" t="s">
        <v>384</v>
      </c>
      <c r="F90" s="454"/>
      <c r="G90" s="454"/>
      <c r="H90" s="454"/>
      <c r="I90" s="454"/>
      <c r="J90" s="444" t="s">
        <v>822</v>
      </c>
      <c r="K90" s="444"/>
      <c r="L90" s="444"/>
      <c r="M90" s="444"/>
      <c r="N90" s="444"/>
      <c r="O90" s="444"/>
      <c r="P90" s="444"/>
      <c r="Q90" s="444"/>
      <c r="R90" s="444"/>
      <c r="S90" s="451">
        <v>1</v>
      </c>
      <c r="T90" s="453"/>
    </row>
    <row r="91" spans="2:20" customFormat="1" ht="27.75" customHeight="1" x14ac:dyDescent="0.25">
      <c r="B91" s="452"/>
      <c r="C91" s="452"/>
      <c r="D91" s="452"/>
      <c r="E91" s="454" t="s">
        <v>377</v>
      </c>
      <c r="F91" s="454"/>
      <c r="G91" s="454"/>
      <c r="H91" s="454"/>
      <c r="I91" s="454"/>
      <c r="J91" s="444" t="s">
        <v>946</v>
      </c>
      <c r="K91" s="444"/>
      <c r="L91" s="444"/>
      <c r="M91" s="444"/>
      <c r="N91" s="444"/>
      <c r="O91" s="444"/>
      <c r="P91" s="444"/>
      <c r="Q91" s="444"/>
      <c r="R91" s="444"/>
      <c r="S91" s="451">
        <v>1</v>
      </c>
      <c r="T91" s="453"/>
    </row>
    <row r="92" spans="2:20" customFormat="1" ht="213.6" customHeight="1" x14ac:dyDescent="0.25">
      <c r="B92" s="452"/>
      <c r="C92" s="452"/>
      <c r="D92" s="452"/>
      <c r="E92" s="454" t="s">
        <v>386</v>
      </c>
      <c r="F92" s="454"/>
      <c r="G92" s="454"/>
      <c r="H92" s="454"/>
      <c r="I92" s="454"/>
      <c r="J92" s="444" t="s">
        <v>575</v>
      </c>
      <c r="K92" s="444"/>
      <c r="L92" s="444"/>
      <c r="M92" s="444"/>
      <c r="N92" s="444"/>
      <c r="O92" s="444"/>
      <c r="P92" s="444"/>
      <c r="Q92" s="444"/>
      <c r="R92" s="444"/>
      <c r="S92" s="451">
        <v>1</v>
      </c>
      <c r="T92" s="453"/>
    </row>
    <row r="93" spans="2:20" customFormat="1" ht="35.450000000000003" customHeight="1" x14ac:dyDescent="0.25">
      <c r="B93" s="452"/>
      <c r="C93" s="452"/>
      <c r="D93" s="452"/>
      <c r="E93" s="454" t="s">
        <v>387</v>
      </c>
      <c r="F93" s="454"/>
      <c r="G93" s="454"/>
      <c r="H93" s="454"/>
      <c r="I93" s="454"/>
      <c r="J93" s="444" t="s">
        <v>312</v>
      </c>
      <c r="K93" s="444"/>
      <c r="L93" s="444"/>
      <c r="M93" s="444"/>
      <c r="N93" s="444"/>
      <c r="O93" s="444"/>
      <c r="P93" s="444"/>
      <c r="Q93" s="444"/>
      <c r="R93" s="444"/>
      <c r="S93" s="451">
        <v>1</v>
      </c>
      <c r="T93" s="453"/>
    </row>
    <row r="94" spans="2:20" customFormat="1" ht="36.6" customHeight="1" x14ac:dyDescent="0.25">
      <c r="B94" s="452"/>
      <c r="C94" s="452"/>
      <c r="D94" s="452"/>
      <c r="E94" s="454" t="s">
        <v>379</v>
      </c>
      <c r="F94" s="454"/>
      <c r="G94" s="454"/>
      <c r="H94" s="454"/>
      <c r="I94" s="454"/>
      <c r="J94" s="444" t="s">
        <v>576</v>
      </c>
      <c r="K94" s="444"/>
      <c r="L94" s="444"/>
      <c r="M94" s="444"/>
      <c r="N94" s="444"/>
      <c r="O94" s="444"/>
      <c r="P94" s="444"/>
      <c r="Q94" s="444"/>
      <c r="R94" s="444"/>
      <c r="S94" s="451">
        <v>1</v>
      </c>
      <c r="T94" s="453"/>
    </row>
    <row r="95" spans="2:20" customFormat="1" ht="46.15" customHeight="1" x14ac:dyDescent="0.25">
      <c r="B95" s="452"/>
      <c r="C95" s="452"/>
      <c r="D95" s="452"/>
      <c r="E95" s="454" t="s">
        <v>380</v>
      </c>
      <c r="F95" s="454"/>
      <c r="G95" s="454"/>
      <c r="H95" s="454"/>
      <c r="I95" s="454"/>
      <c r="J95" s="444" t="s">
        <v>577</v>
      </c>
      <c r="K95" s="444"/>
      <c r="L95" s="444"/>
      <c r="M95" s="444"/>
      <c r="N95" s="444"/>
      <c r="O95" s="444"/>
      <c r="P95" s="444"/>
      <c r="Q95" s="444"/>
      <c r="R95" s="444"/>
      <c r="S95" s="451">
        <v>1</v>
      </c>
      <c r="T95" s="453"/>
    </row>
    <row r="96" spans="2:20" customFormat="1" ht="52.9" customHeight="1" x14ac:dyDescent="0.25">
      <c r="B96" s="452"/>
      <c r="C96" s="452"/>
      <c r="D96" s="452"/>
      <c r="E96" s="454" t="s">
        <v>381</v>
      </c>
      <c r="F96" s="454"/>
      <c r="G96" s="454"/>
      <c r="H96" s="454"/>
      <c r="I96" s="454"/>
      <c r="J96" s="444" t="s">
        <v>578</v>
      </c>
      <c r="K96" s="444"/>
      <c r="L96" s="444"/>
      <c r="M96" s="444"/>
      <c r="N96" s="444"/>
      <c r="O96" s="444"/>
      <c r="P96" s="444"/>
      <c r="Q96" s="444"/>
      <c r="R96" s="444"/>
      <c r="S96" s="451">
        <v>1</v>
      </c>
      <c r="T96" s="453"/>
    </row>
    <row r="97" spans="1:21" customFormat="1" ht="36" customHeight="1" x14ac:dyDescent="0.25">
      <c r="B97" s="452"/>
      <c r="C97" s="452"/>
      <c r="D97" s="452"/>
      <c r="E97" s="454" t="s">
        <v>388</v>
      </c>
      <c r="F97" s="454"/>
      <c r="G97" s="454"/>
      <c r="H97" s="454"/>
      <c r="I97" s="454"/>
      <c r="J97" s="444" t="s">
        <v>579</v>
      </c>
      <c r="K97" s="444"/>
      <c r="L97" s="444"/>
      <c r="M97" s="444"/>
      <c r="N97" s="444"/>
      <c r="O97" s="444"/>
      <c r="P97" s="444"/>
      <c r="Q97" s="444"/>
      <c r="R97" s="444"/>
      <c r="S97" s="451">
        <v>1</v>
      </c>
      <c r="T97" s="453"/>
    </row>
    <row r="98" spans="1:21" s="82" customFormat="1" ht="115.15" customHeight="1" x14ac:dyDescent="0.25">
      <c r="B98" s="268" t="s">
        <v>580</v>
      </c>
      <c r="C98" s="452" t="s">
        <v>581</v>
      </c>
      <c r="D98" s="452"/>
      <c r="E98" s="454" t="s">
        <v>582</v>
      </c>
      <c r="F98" s="454"/>
      <c r="G98" s="454"/>
      <c r="H98" s="454"/>
      <c r="I98" s="454"/>
      <c r="J98" s="773" t="s">
        <v>585</v>
      </c>
      <c r="K98" s="773"/>
      <c r="L98" s="773"/>
      <c r="M98" s="773"/>
      <c r="N98" s="773"/>
      <c r="O98" s="773"/>
      <c r="P98" s="773"/>
      <c r="Q98" s="773"/>
      <c r="R98" s="773"/>
      <c r="S98" s="451">
        <v>1</v>
      </c>
      <c r="T98" s="451"/>
    </row>
    <row r="99" spans="1:21" s="82" customFormat="1" ht="134.44999999999999" customHeight="1" x14ac:dyDescent="0.25">
      <c r="B99" s="268" t="s">
        <v>580</v>
      </c>
      <c r="C99" s="780" t="s">
        <v>583</v>
      </c>
      <c r="D99" s="780"/>
      <c r="E99" s="454" t="s">
        <v>389</v>
      </c>
      <c r="F99" s="454"/>
      <c r="G99" s="454"/>
      <c r="H99" s="454"/>
      <c r="I99" s="454"/>
      <c r="J99" s="444" t="s">
        <v>584</v>
      </c>
      <c r="K99" s="444"/>
      <c r="L99" s="444"/>
      <c r="M99" s="444"/>
      <c r="N99" s="444"/>
      <c r="O99" s="444"/>
      <c r="P99" s="444"/>
      <c r="Q99" s="444"/>
      <c r="R99" s="444"/>
      <c r="S99" s="451">
        <v>1</v>
      </c>
      <c r="T99" s="453"/>
    </row>
    <row r="100" spans="1:21" ht="17.25" customHeight="1" x14ac:dyDescent="0.2">
      <c r="B100" s="492"/>
      <c r="C100" s="493"/>
      <c r="D100" s="493"/>
      <c r="E100" s="494"/>
      <c r="F100" s="494"/>
      <c r="G100" s="494"/>
      <c r="H100" s="494"/>
      <c r="I100" s="494"/>
      <c r="J100" s="494"/>
      <c r="K100" s="494"/>
      <c r="L100" s="494"/>
      <c r="M100" s="494"/>
      <c r="N100" s="494"/>
      <c r="O100" s="494"/>
      <c r="P100" s="494"/>
      <c r="Q100" s="494"/>
      <c r="R100" s="494"/>
      <c r="S100" s="494"/>
      <c r="T100" s="495"/>
    </row>
    <row r="101" spans="1:21" ht="28.5" customHeight="1" x14ac:dyDescent="0.2">
      <c r="B101" s="771" t="s">
        <v>29</v>
      </c>
      <c r="C101" s="772"/>
      <c r="D101" s="768" t="s">
        <v>548</v>
      </c>
      <c r="E101" s="769"/>
      <c r="F101" s="769"/>
      <c r="G101" s="769"/>
      <c r="H101" s="769"/>
      <c r="I101" s="769"/>
      <c r="J101" s="770"/>
      <c r="K101" s="768" t="s">
        <v>278</v>
      </c>
      <c r="L101" s="769"/>
      <c r="M101" s="769"/>
      <c r="N101" s="769"/>
      <c r="O101" s="769"/>
      <c r="P101" s="769"/>
      <c r="Q101" s="769"/>
      <c r="R101" s="770"/>
      <c r="S101" s="446" t="s">
        <v>4</v>
      </c>
      <c r="T101" s="447"/>
    </row>
    <row r="102" spans="1:21" ht="69" customHeight="1" x14ac:dyDescent="0.2">
      <c r="B102" s="777" t="s">
        <v>580</v>
      </c>
      <c r="C102" s="777"/>
      <c r="D102" s="441" t="s">
        <v>1346</v>
      </c>
      <c r="E102" s="442"/>
      <c r="F102" s="442"/>
      <c r="G102" s="442"/>
      <c r="H102" s="442"/>
      <c r="I102" s="442"/>
      <c r="J102" s="443"/>
      <c r="K102" s="778" t="s">
        <v>1347</v>
      </c>
      <c r="L102" s="778"/>
      <c r="M102" s="778"/>
      <c r="N102" s="778"/>
      <c r="O102" s="778"/>
      <c r="P102" s="778"/>
      <c r="Q102" s="778"/>
      <c r="R102" s="778"/>
      <c r="S102" s="448" t="s">
        <v>1340</v>
      </c>
      <c r="T102" s="448"/>
    </row>
    <row r="103" spans="1:21" ht="43.9" customHeight="1" x14ac:dyDescent="0.2">
      <c r="B103" s="777" t="s">
        <v>1078</v>
      </c>
      <c r="C103" s="777"/>
      <c r="D103" s="441" t="s">
        <v>1341</v>
      </c>
      <c r="E103" s="442"/>
      <c r="F103" s="442"/>
      <c r="G103" s="442"/>
      <c r="H103" s="442"/>
      <c r="I103" s="442"/>
      <c r="J103" s="443"/>
      <c r="K103" s="778" t="s">
        <v>1347</v>
      </c>
      <c r="L103" s="778"/>
      <c r="M103" s="778"/>
      <c r="N103" s="778"/>
      <c r="O103" s="778"/>
      <c r="P103" s="778"/>
      <c r="Q103" s="778"/>
      <c r="R103" s="778"/>
      <c r="S103" s="448">
        <v>44286</v>
      </c>
      <c r="T103" s="448"/>
    </row>
    <row r="104" spans="1:21" ht="36" customHeight="1" x14ac:dyDescent="0.2">
      <c r="B104" s="777" t="s">
        <v>580</v>
      </c>
      <c r="C104" s="777"/>
      <c r="D104" s="441" t="s">
        <v>1342</v>
      </c>
      <c r="E104" s="442"/>
      <c r="F104" s="442"/>
      <c r="G104" s="442"/>
      <c r="H104" s="442"/>
      <c r="I104" s="442"/>
      <c r="J104" s="443"/>
      <c r="K104" s="778" t="s">
        <v>1347</v>
      </c>
      <c r="L104" s="778"/>
      <c r="M104" s="778"/>
      <c r="N104" s="778"/>
      <c r="O104" s="778"/>
      <c r="P104" s="778"/>
      <c r="Q104" s="778"/>
      <c r="R104" s="778"/>
      <c r="S104" s="448">
        <v>44286</v>
      </c>
      <c r="T104" s="448"/>
    </row>
    <row r="105" spans="1:21" ht="36" customHeight="1" x14ac:dyDescent="0.2">
      <c r="B105" s="777" t="s">
        <v>580</v>
      </c>
      <c r="C105" s="777"/>
      <c r="D105" s="441" t="s">
        <v>1343</v>
      </c>
      <c r="E105" s="442"/>
      <c r="F105" s="442"/>
      <c r="G105" s="442"/>
      <c r="H105" s="442"/>
      <c r="I105" s="442"/>
      <c r="J105" s="443"/>
      <c r="K105" s="778" t="s">
        <v>1347</v>
      </c>
      <c r="L105" s="778"/>
      <c r="M105" s="778"/>
      <c r="N105" s="778"/>
      <c r="O105" s="778"/>
      <c r="P105" s="778"/>
      <c r="Q105" s="778"/>
      <c r="R105" s="778"/>
      <c r="S105" s="448" t="s">
        <v>1344</v>
      </c>
      <c r="T105" s="448"/>
    </row>
    <row r="106" spans="1:21" ht="36" customHeight="1" x14ac:dyDescent="0.2">
      <c r="A106" s="2"/>
      <c r="B106" s="777" t="s">
        <v>580</v>
      </c>
      <c r="C106" s="777"/>
      <c r="D106" s="441" t="s">
        <v>1345</v>
      </c>
      <c r="E106" s="442"/>
      <c r="F106" s="442"/>
      <c r="G106" s="442"/>
      <c r="H106" s="442"/>
      <c r="I106" s="442"/>
      <c r="J106" s="443"/>
      <c r="K106" s="778" t="s">
        <v>1347</v>
      </c>
      <c r="L106" s="778"/>
      <c r="M106" s="778"/>
      <c r="N106" s="778"/>
      <c r="O106" s="778"/>
      <c r="P106" s="778"/>
      <c r="Q106" s="778"/>
      <c r="R106" s="778"/>
      <c r="S106" s="448">
        <v>44293</v>
      </c>
      <c r="T106" s="448"/>
      <c r="U106" s="256"/>
    </row>
    <row r="107" spans="1:21" ht="36.6" customHeight="1" x14ac:dyDescent="0.2">
      <c r="A107" s="2"/>
      <c r="B107" s="779" t="s">
        <v>1048</v>
      </c>
      <c r="C107" s="779"/>
      <c r="D107" s="779"/>
      <c r="E107" s="779"/>
      <c r="F107" s="779"/>
      <c r="G107" s="779"/>
      <c r="H107" s="779"/>
      <c r="I107" s="779"/>
      <c r="J107" s="779"/>
      <c r="K107" s="779"/>
      <c r="L107" s="779"/>
      <c r="M107" s="779"/>
      <c r="N107" s="779"/>
      <c r="O107" s="779"/>
      <c r="P107" s="779"/>
      <c r="Q107" s="779"/>
      <c r="R107" s="779"/>
      <c r="S107" s="779"/>
      <c r="T107" s="779"/>
      <c r="U107" s="318"/>
    </row>
    <row r="108" spans="1:21" ht="24.6" customHeight="1" x14ac:dyDescent="0.2">
      <c r="A108" s="2"/>
      <c r="B108" s="446" t="s">
        <v>41</v>
      </c>
      <c r="C108" s="529"/>
      <c r="D108" s="529"/>
      <c r="E108" s="447"/>
      <c r="F108" s="83" t="s">
        <v>29</v>
      </c>
      <c r="G108" s="446" t="s">
        <v>42</v>
      </c>
      <c r="H108" s="529"/>
      <c r="I108" s="529"/>
      <c r="J108" s="529"/>
      <c r="K108" s="529"/>
      <c r="L108" s="529"/>
      <c r="M108" s="529"/>
      <c r="N108" s="529"/>
      <c r="O108" s="529"/>
      <c r="P108" s="529"/>
      <c r="Q108" s="529"/>
      <c r="R108" s="447"/>
      <c r="S108" s="446" t="s">
        <v>4</v>
      </c>
      <c r="T108" s="447"/>
    </row>
    <row r="109" spans="1:21" ht="37.9" customHeight="1" x14ac:dyDescent="0.2">
      <c r="A109" s="2"/>
      <c r="B109" s="380" t="s">
        <v>947</v>
      </c>
      <c r="C109" s="380"/>
      <c r="D109" s="380"/>
      <c r="E109" s="380"/>
      <c r="F109" s="362" t="s">
        <v>33</v>
      </c>
      <c r="G109" s="449" t="s">
        <v>1160</v>
      </c>
      <c r="H109" s="449"/>
      <c r="I109" s="449"/>
      <c r="J109" s="449"/>
      <c r="K109" s="449"/>
      <c r="L109" s="449"/>
      <c r="M109" s="449"/>
      <c r="N109" s="449"/>
      <c r="O109" s="449"/>
      <c r="P109" s="449"/>
      <c r="Q109" s="449"/>
      <c r="R109" s="449"/>
      <c r="S109" s="448">
        <v>44292</v>
      </c>
      <c r="T109" s="448"/>
    </row>
    <row r="110" spans="1:21" ht="37.9" customHeight="1" x14ac:dyDescent="0.2">
      <c r="A110" s="2"/>
      <c r="B110" s="380"/>
      <c r="C110" s="380"/>
      <c r="D110" s="380"/>
      <c r="E110" s="380"/>
      <c r="F110" s="362">
        <v>1</v>
      </c>
      <c r="G110" s="449" t="s">
        <v>1372</v>
      </c>
      <c r="H110" s="449"/>
      <c r="I110" s="449"/>
      <c r="J110" s="449"/>
      <c r="K110" s="449"/>
      <c r="L110" s="449"/>
      <c r="M110" s="449"/>
      <c r="N110" s="449"/>
      <c r="O110" s="449"/>
      <c r="P110" s="449"/>
      <c r="Q110" s="449"/>
      <c r="R110" s="449"/>
      <c r="S110" s="448">
        <v>44292</v>
      </c>
      <c r="T110" s="448"/>
    </row>
    <row r="111" spans="1:21" ht="37.9" customHeight="1" x14ac:dyDescent="0.2">
      <c r="A111" s="2"/>
      <c r="B111" s="380"/>
      <c r="C111" s="380"/>
      <c r="D111" s="380"/>
      <c r="E111" s="380"/>
      <c r="F111" s="362" t="s">
        <v>33</v>
      </c>
      <c r="G111" s="449" t="s">
        <v>1161</v>
      </c>
      <c r="H111" s="449"/>
      <c r="I111" s="449"/>
      <c r="J111" s="449"/>
      <c r="K111" s="449"/>
      <c r="L111" s="449"/>
      <c r="M111" s="449"/>
      <c r="N111" s="449"/>
      <c r="O111" s="449"/>
      <c r="P111" s="449"/>
      <c r="Q111" s="449"/>
      <c r="R111" s="449"/>
      <c r="S111" s="448">
        <v>44292</v>
      </c>
      <c r="T111" s="448"/>
    </row>
    <row r="112" spans="1:21" ht="37.9" customHeight="1" x14ac:dyDescent="0.2">
      <c r="A112" s="2"/>
      <c r="B112" s="380" t="s">
        <v>1162</v>
      </c>
      <c r="C112" s="380"/>
      <c r="D112" s="380"/>
      <c r="E112" s="380"/>
      <c r="F112" s="362">
        <v>1</v>
      </c>
      <c r="G112" s="449" t="s">
        <v>1373</v>
      </c>
      <c r="H112" s="449"/>
      <c r="I112" s="449"/>
      <c r="J112" s="449"/>
      <c r="K112" s="449"/>
      <c r="L112" s="449"/>
      <c r="M112" s="449"/>
      <c r="N112" s="449"/>
      <c r="O112" s="449"/>
      <c r="P112" s="449"/>
      <c r="Q112" s="449"/>
      <c r="R112" s="449"/>
      <c r="S112" s="448">
        <v>44379</v>
      </c>
      <c r="T112" s="448"/>
    </row>
    <row r="113" spans="2:21" ht="15" customHeight="1" x14ac:dyDescent="0.2">
      <c r="B113" s="45"/>
      <c r="C113" s="40"/>
      <c r="D113" s="40"/>
      <c r="E113" s="40"/>
      <c r="F113" s="40"/>
      <c r="G113" s="40"/>
      <c r="H113" s="40"/>
      <c r="I113" s="40"/>
      <c r="J113" s="40"/>
      <c r="K113" s="40"/>
      <c r="L113" s="40"/>
      <c r="M113" s="40"/>
      <c r="N113" s="40"/>
      <c r="O113" s="40"/>
      <c r="P113" s="40"/>
      <c r="Q113" s="40"/>
      <c r="R113" s="40"/>
      <c r="S113" s="40"/>
      <c r="T113" s="41"/>
    </row>
    <row r="114" spans="2:21" ht="25.5" customHeight="1" x14ac:dyDescent="0.2">
      <c r="B114" s="671" t="s">
        <v>288</v>
      </c>
      <c r="C114" s="672"/>
      <c r="D114" s="672"/>
      <c r="E114" s="672"/>
      <c r="F114" s="672"/>
      <c r="G114" s="672"/>
      <c r="H114" s="672"/>
      <c r="I114" s="672"/>
      <c r="J114" s="672"/>
      <c r="K114" s="672"/>
      <c r="L114" s="672"/>
      <c r="M114" s="672"/>
      <c r="N114" s="672"/>
      <c r="O114" s="672"/>
      <c r="P114" s="672"/>
      <c r="Q114" s="672"/>
      <c r="R114" s="672"/>
      <c r="S114" s="672"/>
      <c r="T114" s="673"/>
      <c r="U114" s="256"/>
    </row>
    <row r="115" spans="2:21" ht="34.9" customHeight="1" x14ac:dyDescent="0.2">
      <c r="B115" s="689" t="s">
        <v>43</v>
      </c>
      <c r="C115" s="690"/>
      <c r="D115" s="446" t="s">
        <v>390</v>
      </c>
      <c r="E115" s="529"/>
      <c r="F115" s="529"/>
      <c r="G115" s="529"/>
      <c r="H115" s="529"/>
      <c r="I115" s="529"/>
      <c r="J115" s="447"/>
      <c r="K115" s="446" t="s">
        <v>44</v>
      </c>
      <c r="L115" s="529"/>
      <c r="M115" s="529"/>
      <c r="N115" s="529"/>
      <c r="O115" s="529"/>
      <c r="P115" s="529"/>
      <c r="Q115" s="529"/>
      <c r="R115" s="447"/>
      <c r="S115" s="446" t="s">
        <v>4</v>
      </c>
      <c r="T115" s="447"/>
    </row>
    <row r="116" spans="2:21" ht="36" customHeight="1" x14ac:dyDescent="0.2">
      <c r="B116" s="381" t="s">
        <v>1165</v>
      </c>
      <c r="C116" s="382"/>
      <c r="D116" s="764" t="s">
        <v>1166</v>
      </c>
      <c r="E116" s="765"/>
      <c r="F116" s="765"/>
      <c r="G116" s="765"/>
      <c r="H116" s="765"/>
      <c r="I116" s="765"/>
      <c r="J116" s="766"/>
      <c r="K116" s="383" t="s">
        <v>1167</v>
      </c>
      <c r="L116" s="384"/>
      <c r="M116" s="384"/>
      <c r="N116" s="384"/>
      <c r="O116" s="384"/>
      <c r="P116" s="384"/>
      <c r="Q116" s="384"/>
      <c r="R116" s="385"/>
      <c r="S116" s="386" t="s">
        <v>1365</v>
      </c>
      <c r="T116" s="387"/>
    </row>
    <row r="117" spans="2:21" ht="35.450000000000003" customHeight="1" x14ac:dyDescent="0.2">
      <c r="B117" s="381" t="s">
        <v>1165</v>
      </c>
      <c r="C117" s="382"/>
      <c r="D117" s="383" t="s">
        <v>1366</v>
      </c>
      <c r="E117" s="384"/>
      <c r="F117" s="384"/>
      <c r="G117" s="384"/>
      <c r="H117" s="384"/>
      <c r="I117" s="384"/>
      <c r="J117" s="385"/>
      <c r="K117" s="383" t="s">
        <v>1367</v>
      </c>
      <c r="L117" s="384"/>
      <c r="M117" s="384"/>
      <c r="N117" s="384"/>
      <c r="O117" s="384"/>
      <c r="P117" s="384"/>
      <c r="Q117" s="384"/>
      <c r="R117" s="385"/>
      <c r="S117" s="386" t="s">
        <v>1365</v>
      </c>
      <c r="T117" s="387"/>
    </row>
    <row r="118" spans="2:21" ht="36" customHeight="1" x14ac:dyDescent="0.2">
      <c r="B118" s="381" t="s">
        <v>11</v>
      </c>
      <c r="C118" s="382"/>
      <c r="D118" s="383" t="s">
        <v>1368</v>
      </c>
      <c r="E118" s="384"/>
      <c r="F118" s="384"/>
      <c r="G118" s="384"/>
      <c r="H118" s="384"/>
      <c r="I118" s="384"/>
      <c r="J118" s="385"/>
      <c r="K118" s="383" t="s">
        <v>1369</v>
      </c>
      <c r="L118" s="384"/>
      <c r="M118" s="384"/>
      <c r="N118" s="384"/>
      <c r="O118" s="384"/>
      <c r="P118" s="384"/>
      <c r="Q118" s="384"/>
      <c r="R118" s="385"/>
      <c r="S118" s="386">
        <v>44292</v>
      </c>
      <c r="T118" s="387"/>
    </row>
    <row r="119" spans="2:21" ht="34.15" customHeight="1" x14ac:dyDescent="0.2">
      <c r="B119" s="381" t="s">
        <v>10</v>
      </c>
      <c r="C119" s="382"/>
      <c r="D119" s="383" t="s">
        <v>1370</v>
      </c>
      <c r="E119" s="384"/>
      <c r="F119" s="384"/>
      <c r="G119" s="384"/>
      <c r="H119" s="384"/>
      <c r="I119" s="384"/>
      <c r="J119" s="385"/>
      <c r="K119" s="383" t="s">
        <v>1371</v>
      </c>
      <c r="L119" s="384"/>
      <c r="M119" s="384"/>
      <c r="N119" s="384"/>
      <c r="O119" s="384"/>
      <c r="P119" s="384"/>
      <c r="Q119" s="384"/>
      <c r="R119" s="385"/>
      <c r="S119" s="386">
        <v>44292</v>
      </c>
      <c r="T119" s="387"/>
    </row>
    <row r="120" spans="2:21" ht="36" customHeight="1" x14ac:dyDescent="0.2">
      <c r="B120" s="381" t="s">
        <v>1165</v>
      </c>
      <c r="C120" s="382"/>
      <c r="D120" s="764" t="s">
        <v>1168</v>
      </c>
      <c r="E120" s="765"/>
      <c r="F120" s="765"/>
      <c r="G120" s="765"/>
      <c r="H120" s="765"/>
      <c r="I120" s="765"/>
      <c r="J120" s="766"/>
      <c r="K120" s="383" t="s">
        <v>1169</v>
      </c>
      <c r="L120" s="384"/>
      <c r="M120" s="384"/>
      <c r="N120" s="384"/>
      <c r="O120" s="384"/>
      <c r="P120" s="384"/>
      <c r="Q120" s="384"/>
      <c r="R120" s="385"/>
      <c r="S120" s="386" t="s">
        <v>1365</v>
      </c>
      <c r="T120" s="387"/>
    </row>
    <row r="121" spans="2:21" s="3" customFormat="1" ht="22.5" customHeight="1" x14ac:dyDescent="0.2">
      <c r="B121" s="748" t="s">
        <v>45</v>
      </c>
      <c r="C121" s="749"/>
      <c r="D121" s="749"/>
      <c r="E121" s="749"/>
      <c r="F121" s="749"/>
      <c r="G121" s="749"/>
      <c r="H121" s="749"/>
      <c r="I121" s="749"/>
      <c r="J121" s="749"/>
      <c r="K121" s="749"/>
      <c r="L121" s="749"/>
      <c r="M121" s="749"/>
      <c r="N121" s="749"/>
      <c r="O121" s="749"/>
      <c r="P121" s="749"/>
      <c r="Q121" s="749"/>
      <c r="R121" s="749"/>
      <c r="S121" s="749"/>
      <c r="T121" s="750"/>
    </row>
    <row r="122" spans="2:21" s="6" customFormat="1" ht="22.5" customHeight="1" x14ac:dyDescent="0.2">
      <c r="B122" s="598" t="s">
        <v>46</v>
      </c>
      <c r="C122" s="599"/>
      <c r="D122" s="599"/>
      <c r="E122" s="599"/>
      <c r="F122" s="599"/>
      <c r="G122" s="599"/>
      <c r="H122" s="599"/>
      <c r="I122" s="599"/>
      <c r="J122" s="599"/>
      <c r="K122" s="599"/>
      <c r="L122" s="599"/>
      <c r="M122" s="599"/>
      <c r="N122" s="599"/>
      <c r="O122" s="599"/>
      <c r="P122" s="599"/>
      <c r="Q122" s="599"/>
      <c r="R122" s="599"/>
      <c r="S122" s="599"/>
      <c r="T122" s="600"/>
    </row>
    <row r="123" spans="2:21" s="7" customFormat="1" ht="47.1" customHeight="1" x14ac:dyDescent="0.25">
      <c r="B123" s="500" t="s">
        <v>391</v>
      </c>
      <c r="C123" s="501"/>
      <c r="D123" s="501"/>
      <c r="E123" s="501"/>
      <c r="F123" s="501"/>
      <c r="G123" s="501"/>
      <c r="H123" s="501"/>
      <c r="I123" s="501"/>
      <c r="J123" s="501"/>
      <c r="K123" s="501"/>
      <c r="L123" s="501"/>
      <c r="M123" s="501"/>
      <c r="N123" s="501"/>
      <c r="O123" s="501"/>
      <c r="P123" s="501"/>
      <c r="Q123" s="501"/>
      <c r="R123" s="501"/>
      <c r="S123" s="501"/>
      <c r="T123" s="502"/>
    </row>
    <row r="124" spans="2:21" s="6" customFormat="1" ht="22.5" customHeight="1" x14ac:dyDescent="0.2">
      <c r="B124" s="479"/>
      <c r="C124" s="482"/>
      <c r="D124" s="482"/>
      <c r="E124" s="482"/>
      <c r="F124" s="482"/>
      <c r="G124" s="482"/>
      <c r="H124" s="482"/>
      <c r="I124" s="482"/>
      <c r="J124" s="482"/>
      <c r="K124" s="482"/>
      <c r="L124" s="482"/>
      <c r="M124" s="482"/>
      <c r="N124" s="482"/>
      <c r="O124" s="482"/>
      <c r="P124" s="482"/>
      <c r="Q124" s="482"/>
      <c r="R124" s="482"/>
      <c r="S124" s="482"/>
      <c r="T124" s="480"/>
    </row>
    <row r="125" spans="2:21" s="6" customFormat="1" ht="22.5" customHeight="1" x14ac:dyDescent="0.2">
      <c r="B125" s="455" t="s">
        <v>47</v>
      </c>
      <c r="C125" s="456"/>
      <c r="D125" s="456"/>
      <c r="E125" s="456"/>
      <c r="F125" s="456"/>
      <c r="G125" s="456"/>
      <c r="H125" s="456"/>
      <c r="I125" s="456"/>
      <c r="J125" s="456"/>
      <c r="K125" s="456"/>
      <c r="L125" s="456"/>
      <c r="M125" s="456"/>
      <c r="N125" s="456"/>
      <c r="O125" s="456"/>
      <c r="P125" s="456"/>
      <c r="Q125" s="456"/>
      <c r="R125" s="456"/>
      <c r="S125" s="456"/>
      <c r="T125" s="457"/>
    </row>
    <row r="126" spans="2:21" s="6" customFormat="1" ht="22.5" customHeight="1" x14ac:dyDescent="0.2">
      <c r="B126" s="548" t="s">
        <v>48</v>
      </c>
      <c r="C126" s="548"/>
      <c r="D126" s="400" t="s">
        <v>392</v>
      </c>
      <c r="E126" s="528"/>
      <c r="F126" s="528"/>
      <c r="G126" s="528"/>
      <c r="H126" s="528"/>
      <c r="I126" s="528"/>
      <c r="J126" s="401"/>
      <c r="K126" s="558" t="s">
        <v>25</v>
      </c>
      <c r="L126" s="558"/>
      <c r="M126" s="558"/>
      <c r="N126" s="558"/>
      <c r="O126" s="558"/>
      <c r="P126" s="558"/>
      <c r="Q126" s="558"/>
      <c r="R126" s="558"/>
      <c r="S126" s="400" t="s">
        <v>49</v>
      </c>
      <c r="T126" s="401"/>
    </row>
    <row r="127" spans="2:21" s="6" customFormat="1" ht="259.14999999999998" customHeight="1" x14ac:dyDescent="0.2">
      <c r="B127" s="418" t="s">
        <v>50</v>
      </c>
      <c r="C127" s="418"/>
      <c r="D127" s="751" t="s">
        <v>393</v>
      </c>
      <c r="E127" s="752"/>
      <c r="F127" s="752"/>
      <c r="G127" s="752"/>
      <c r="H127" s="752"/>
      <c r="I127" s="752"/>
      <c r="J127" s="753"/>
      <c r="K127" s="767" t="s">
        <v>414</v>
      </c>
      <c r="L127" s="767"/>
      <c r="M127" s="767"/>
      <c r="N127" s="767"/>
      <c r="O127" s="767"/>
      <c r="P127" s="767"/>
      <c r="Q127" s="767"/>
      <c r="R127" s="767"/>
      <c r="S127" s="428" t="s">
        <v>415</v>
      </c>
      <c r="T127" s="429"/>
    </row>
    <row r="128" spans="2:21" s="6" customFormat="1" ht="126.75" customHeight="1" x14ac:dyDescent="0.2">
      <c r="B128" s="418" t="s">
        <v>51</v>
      </c>
      <c r="C128" s="418"/>
      <c r="D128" s="419" t="s">
        <v>394</v>
      </c>
      <c r="E128" s="420"/>
      <c r="F128" s="420"/>
      <c r="G128" s="420"/>
      <c r="H128" s="420"/>
      <c r="I128" s="420"/>
      <c r="J128" s="421"/>
      <c r="K128" s="458" t="s">
        <v>52</v>
      </c>
      <c r="L128" s="458"/>
      <c r="M128" s="458"/>
      <c r="N128" s="458"/>
      <c r="O128" s="458"/>
      <c r="P128" s="458"/>
      <c r="Q128" s="458"/>
      <c r="R128" s="458"/>
      <c r="S128" s="428" t="s">
        <v>415</v>
      </c>
      <c r="T128" s="429"/>
    </row>
    <row r="129" spans="2:20" s="6" customFormat="1" ht="82.5" customHeight="1" x14ac:dyDescent="0.2">
      <c r="B129" s="418" t="s">
        <v>53</v>
      </c>
      <c r="C129" s="418"/>
      <c r="D129" s="419" t="s">
        <v>395</v>
      </c>
      <c r="E129" s="420"/>
      <c r="F129" s="420"/>
      <c r="G129" s="420"/>
      <c r="H129" s="420"/>
      <c r="I129" s="420"/>
      <c r="J129" s="421"/>
      <c r="K129" s="458" t="s">
        <v>54</v>
      </c>
      <c r="L129" s="458"/>
      <c r="M129" s="458"/>
      <c r="N129" s="458"/>
      <c r="O129" s="458"/>
      <c r="P129" s="458"/>
      <c r="Q129" s="458"/>
      <c r="R129" s="458"/>
      <c r="S129" s="468" t="s">
        <v>55</v>
      </c>
      <c r="T129" s="469"/>
    </row>
    <row r="130" spans="2:20" s="6" customFormat="1" ht="329.25" customHeight="1" x14ac:dyDescent="0.2">
      <c r="B130" s="418" t="s">
        <v>22</v>
      </c>
      <c r="C130" s="418"/>
      <c r="D130" s="419" t="s">
        <v>396</v>
      </c>
      <c r="E130" s="420"/>
      <c r="F130" s="420"/>
      <c r="G130" s="420"/>
      <c r="H130" s="420"/>
      <c r="I130" s="420"/>
      <c r="J130" s="421"/>
      <c r="K130" s="449" t="s">
        <v>112</v>
      </c>
      <c r="L130" s="450"/>
      <c r="M130" s="450"/>
      <c r="N130" s="450"/>
      <c r="O130" s="450"/>
      <c r="P130" s="450"/>
      <c r="Q130" s="450"/>
      <c r="R130" s="450"/>
      <c r="S130" s="468" t="s">
        <v>55</v>
      </c>
      <c r="T130" s="469"/>
    </row>
    <row r="131" spans="2:20" s="6" customFormat="1" ht="158.1" customHeight="1" x14ac:dyDescent="0.2">
      <c r="B131" s="418" t="s">
        <v>56</v>
      </c>
      <c r="C131" s="418"/>
      <c r="D131" s="419" t="s">
        <v>397</v>
      </c>
      <c r="E131" s="420"/>
      <c r="F131" s="420"/>
      <c r="G131" s="420"/>
      <c r="H131" s="420"/>
      <c r="I131" s="420"/>
      <c r="J131" s="421"/>
      <c r="K131" s="458" t="s">
        <v>57</v>
      </c>
      <c r="L131" s="458"/>
      <c r="M131" s="458"/>
      <c r="N131" s="458"/>
      <c r="O131" s="458"/>
      <c r="P131" s="458"/>
      <c r="Q131" s="458"/>
      <c r="R131" s="458"/>
      <c r="S131" s="428" t="s">
        <v>58</v>
      </c>
      <c r="T131" s="429"/>
    </row>
    <row r="132" spans="2:20" s="6" customFormat="1" ht="22.5" customHeight="1" x14ac:dyDescent="0.2">
      <c r="B132" s="433"/>
      <c r="C132" s="434"/>
      <c r="D132" s="434"/>
      <c r="E132" s="434"/>
      <c r="F132" s="434"/>
      <c r="G132" s="434"/>
      <c r="H132" s="434"/>
      <c r="I132" s="434"/>
      <c r="J132" s="434"/>
      <c r="K132" s="434"/>
      <c r="L132" s="434"/>
      <c r="M132" s="434"/>
      <c r="N132" s="434"/>
      <c r="O132" s="434"/>
      <c r="P132" s="434"/>
      <c r="Q132" s="434"/>
      <c r="R132" s="434"/>
      <c r="S132" s="434"/>
      <c r="T132" s="435"/>
    </row>
    <row r="133" spans="2:20" s="3" customFormat="1" ht="22.5" customHeight="1" x14ac:dyDescent="0.2">
      <c r="B133" s="455" t="s">
        <v>113</v>
      </c>
      <c r="C133" s="456"/>
      <c r="D133" s="456"/>
      <c r="E133" s="456"/>
      <c r="F133" s="456"/>
      <c r="G133" s="456"/>
      <c r="H133" s="456"/>
      <c r="I133" s="456"/>
      <c r="J133" s="456"/>
      <c r="K133" s="456"/>
      <c r="L133" s="456"/>
      <c r="M133" s="456"/>
      <c r="N133" s="456"/>
      <c r="O133" s="456"/>
      <c r="P133" s="456"/>
      <c r="Q133" s="456"/>
      <c r="R133" s="456"/>
      <c r="S133" s="456"/>
      <c r="T133" s="457"/>
    </row>
    <row r="134" spans="2:20" s="3" customFormat="1" ht="29.25" customHeight="1" x14ac:dyDescent="0.2">
      <c r="B134" s="4"/>
      <c r="C134" s="4"/>
      <c r="D134" s="4"/>
      <c r="E134" s="4"/>
      <c r="F134" s="4"/>
      <c r="G134" s="70"/>
      <c r="H134" s="4"/>
      <c r="I134" s="5"/>
      <c r="J134" s="4"/>
      <c r="K134" s="4"/>
      <c r="L134" s="459"/>
      <c r="M134" s="460"/>
      <c r="N134" s="460"/>
      <c r="O134" s="460"/>
      <c r="P134" s="460"/>
      <c r="Q134" s="460"/>
      <c r="R134" s="460"/>
      <c r="S134" s="460"/>
      <c r="T134" s="461"/>
    </row>
    <row r="135" spans="2:20" s="3" customFormat="1" ht="22.5" customHeight="1" x14ac:dyDescent="0.2">
      <c r="B135" s="496" t="s">
        <v>59</v>
      </c>
      <c r="C135" s="497"/>
      <c r="D135" s="497"/>
      <c r="E135" s="497"/>
      <c r="F135" s="497"/>
      <c r="G135" s="497"/>
      <c r="H135" s="497"/>
      <c r="I135" s="497"/>
      <c r="J135" s="497"/>
      <c r="K135" s="498"/>
      <c r="L135" s="462"/>
      <c r="M135" s="463"/>
      <c r="N135" s="463"/>
      <c r="O135" s="463"/>
      <c r="P135" s="463"/>
      <c r="Q135" s="463"/>
      <c r="R135" s="463"/>
      <c r="S135" s="463"/>
      <c r="T135" s="464"/>
    </row>
    <row r="136" spans="2:20" s="3" customFormat="1" ht="28.5" customHeight="1" x14ac:dyDescent="0.2">
      <c r="B136" s="418" t="s">
        <v>60</v>
      </c>
      <c r="C136" s="418"/>
      <c r="D136" s="418"/>
      <c r="E136" s="496" t="s">
        <v>347</v>
      </c>
      <c r="F136" s="498"/>
      <c r="G136" s="8" t="s">
        <v>61</v>
      </c>
      <c r="H136" s="9" t="s">
        <v>62</v>
      </c>
      <c r="I136" s="10" t="s">
        <v>63</v>
      </c>
      <c r="J136" s="66" t="s">
        <v>64</v>
      </c>
      <c r="K136" s="66" t="s">
        <v>65</v>
      </c>
      <c r="L136" s="462"/>
      <c r="M136" s="463"/>
      <c r="N136" s="463"/>
      <c r="O136" s="463"/>
      <c r="P136" s="463"/>
      <c r="Q136" s="463"/>
      <c r="R136" s="463"/>
      <c r="S136" s="463"/>
      <c r="T136" s="464"/>
    </row>
    <row r="137" spans="2:20" s="3" customFormat="1" ht="25.5" customHeight="1" x14ac:dyDescent="0.2">
      <c r="B137" s="438" t="s">
        <v>66</v>
      </c>
      <c r="C137" s="439"/>
      <c r="D137" s="440"/>
      <c r="E137" s="436">
        <v>38.89</v>
      </c>
      <c r="F137" s="437"/>
      <c r="G137" s="13">
        <f>+E150</f>
        <v>0.73509999999999998</v>
      </c>
      <c r="H137" s="27">
        <f>+G150</f>
        <v>0.86519999999999997</v>
      </c>
      <c r="I137" s="11">
        <v>42684</v>
      </c>
      <c r="J137" s="11">
        <v>44923</v>
      </c>
      <c r="K137" s="12">
        <f t="shared" ref="K137:K144" si="0">+J137-I137</f>
        <v>2239</v>
      </c>
      <c r="L137" s="462"/>
      <c r="M137" s="463"/>
      <c r="N137" s="463"/>
      <c r="O137" s="463"/>
      <c r="P137" s="463"/>
      <c r="Q137" s="463"/>
      <c r="R137" s="463"/>
      <c r="S137" s="463"/>
      <c r="T137" s="464"/>
    </row>
    <row r="138" spans="2:20" s="3" customFormat="1" ht="15" customHeight="1" x14ac:dyDescent="0.2">
      <c r="B138" s="438" t="s">
        <v>67</v>
      </c>
      <c r="C138" s="439"/>
      <c r="D138" s="440"/>
      <c r="E138" s="436">
        <v>21.84</v>
      </c>
      <c r="F138" s="437"/>
      <c r="G138" s="13">
        <f>+F193</f>
        <v>0.57140000000000002</v>
      </c>
      <c r="H138" s="27">
        <f>+H193</f>
        <v>0.72</v>
      </c>
      <c r="I138" s="11">
        <v>43044</v>
      </c>
      <c r="J138" s="11">
        <v>44772</v>
      </c>
      <c r="K138" s="12">
        <f t="shared" si="0"/>
        <v>1728</v>
      </c>
      <c r="L138" s="462"/>
      <c r="M138" s="463"/>
      <c r="N138" s="463"/>
      <c r="O138" s="463"/>
      <c r="P138" s="463"/>
      <c r="Q138" s="463"/>
      <c r="R138" s="463"/>
      <c r="S138" s="463"/>
      <c r="T138" s="464"/>
    </row>
    <row r="139" spans="2:20" s="3" customFormat="1" ht="30.75" customHeight="1" x14ac:dyDescent="0.2">
      <c r="B139" s="438" t="s">
        <v>68</v>
      </c>
      <c r="C139" s="439"/>
      <c r="D139" s="440"/>
      <c r="E139" s="436">
        <v>0</v>
      </c>
      <c r="F139" s="437"/>
      <c r="G139" s="95">
        <f>F235</f>
        <v>1</v>
      </c>
      <c r="H139" s="96">
        <f>H235</f>
        <v>1</v>
      </c>
      <c r="I139" s="11">
        <v>42689</v>
      </c>
      <c r="J139" s="11">
        <v>42840</v>
      </c>
      <c r="K139" s="12">
        <f t="shared" si="0"/>
        <v>151</v>
      </c>
      <c r="L139" s="462"/>
      <c r="M139" s="463"/>
      <c r="N139" s="463"/>
      <c r="O139" s="463"/>
      <c r="P139" s="463"/>
      <c r="Q139" s="463"/>
      <c r="R139" s="463"/>
      <c r="S139" s="463"/>
      <c r="T139" s="464"/>
    </row>
    <row r="140" spans="2:20" s="3" customFormat="1" ht="25.5" customHeight="1" x14ac:dyDescent="0.2">
      <c r="B140" s="438" t="s">
        <v>69</v>
      </c>
      <c r="C140" s="439"/>
      <c r="D140" s="440"/>
      <c r="E140" s="436">
        <v>34.69</v>
      </c>
      <c r="F140" s="437"/>
      <c r="G140" s="13">
        <f>+E250</f>
        <v>0.79879999999999995</v>
      </c>
      <c r="H140" s="27">
        <f>+G250</f>
        <v>0.86450000000000005</v>
      </c>
      <c r="I140" s="11">
        <v>42684</v>
      </c>
      <c r="J140" s="11">
        <v>44923</v>
      </c>
      <c r="K140" s="12">
        <f t="shared" si="0"/>
        <v>2239</v>
      </c>
      <c r="L140" s="462"/>
      <c r="M140" s="463"/>
      <c r="N140" s="463"/>
      <c r="O140" s="463"/>
      <c r="P140" s="463"/>
      <c r="Q140" s="463"/>
      <c r="R140" s="463"/>
      <c r="S140" s="463"/>
      <c r="T140" s="464"/>
    </row>
    <row r="141" spans="2:20" s="3" customFormat="1" ht="23.25" customHeight="1" x14ac:dyDescent="0.2">
      <c r="B141" s="438" t="s">
        <v>486</v>
      </c>
      <c r="C141" s="439"/>
      <c r="D141" s="440"/>
      <c r="E141" s="735">
        <v>4.58</v>
      </c>
      <c r="F141" s="736"/>
      <c r="G141" s="95">
        <f>+H274</f>
        <v>1</v>
      </c>
      <c r="H141" s="96">
        <f>+H271</f>
        <v>1</v>
      </c>
      <c r="I141" s="11">
        <v>42684</v>
      </c>
      <c r="J141" s="11">
        <v>43895</v>
      </c>
      <c r="K141" s="741">
        <f t="shared" si="0"/>
        <v>1211</v>
      </c>
      <c r="L141" s="462"/>
      <c r="M141" s="463"/>
      <c r="N141" s="463"/>
      <c r="O141" s="463"/>
      <c r="P141" s="463"/>
      <c r="Q141" s="463"/>
      <c r="R141" s="463"/>
      <c r="S141" s="463"/>
      <c r="T141" s="464"/>
    </row>
    <row r="142" spans="2:20" s="3" customFormat="1" ht="22.5" customHeight="1" x14ac:dyDescent="0.2">
      <c r="B142" s="438" t="s">
        <v>487</v>
      </c>
      <c r="C142" s="439"/>
      <c r="D142" s="440"/>
      <c r="E142" s="737"/>
      <c r="F142" s="738"/>
      <c r="G142" s="95">
        <f>+F284</f>
        <v>1</v>
      </c>
      <c r="H142" s="96">
        <f>+H284</f>
        <v>1</v>
      </c>
      <c r="I142" s="11">
        <v>42684</v>
      </c>
      <c r="J142" s="11">
        <v>43895</v>
      </c>
      <c r="K142" s="742"/>
      <c r="L142" s="462"/>
      <c r="M142" s="463"/>
      <c r="N142" s="463"/>
      <c r="O142" s="463"/>
      <c r="P142" s="463"/>
      <c r="Q142" s="463"/>
      <c r="R142" s="463"/>
      <c r="S142" s="463"/>
      <c r="T142" s="464"/>
    </row>
    <row r="143" spans="2:20" s="18" customFormat="1" ht="19.5" customHeight="1" x14ac:dyDescent="0.2">
      <c r="B143" s="438" t="s">
        <v>99</v>
      </c>
      <c r="C143" s="439"/>
      <c r="D143" s="440"/>
      <c r="E143" s="739"/>
      <c r="F143" s="740"/>
      <c r="G143" s="95">
        <v>1</v>
      </c>
      <c r="H143" s="96">
        <v>1</v>
      </c>
      <c r="I143" s="14"/>
      <c r="J143" s="14"/>
      <c r="K143" s="743"/>
      <c r="L143" s="462"/>
      <c r="M143" s="463"/>
      <c r="N143" s="463"/>
      <c r="O143" s="463"/>
      <c r="P143" s="463"/>
      <c r="Q143" s="463"/>
      <c r="R143" s="463"/>
      <c r="S143" s="463"/>
      <c r="T143" s="464"/>
    </row>
    <row r="144" spans="2:20" s="18" customFormat="1" ht="21.75" customHeight="1" x14ac:dyDescent="0.25">
      <c r="B144" s="496" t="s">
        <v>70</v>
      </c>
      <c r="C144" s="497"/>
      <c r="D144" s="498"/>
      <c r="E144" s="733">
        <f>SUM(E137:F141)</f>
        <v>100</v>
      </c>
      <c r="F144" s="734"/>
      <c r="G144" s="92">
        <f>+G137*E137+G138*E138+G139*E139+G140*E140+G142*E141</f>
        <v>73.357786999999988</v>
      </c>
      <c r="H144" s="92">
        <f>+H137*E137+H138*E138+H139*E139+H140*E140+H143*E141</f>
        <v>83.941932999999992</v>
      </c>
      <c r="I144" s="93">
        <v>42684</v>
      </c>
      <c r="J144" s="93">
        <v>44549</v>
      </c>
      <c r="K144" s="94">
        <f t="shared" si="0"/>
        <v>1865</v>
      </c>
      <c r="L144" s="462"/>
      <c r="M144" s="463"/>
      <c r="N144" s="463"/>
      <c r="O144" s="463"/>
      <c r="P144" s="463"/>
      <c r="Q144" s="463"/>
      <c r="R144" s="463"/>
      <c r="S144" s="463"/>
      <c r="T144" s="464"/>
    </row>
    <row r="145" spans="2:21" s="18" customFormat="1" ht="14.25" x14ac:dyDescent="0.2">
      <c r="B145" s="67"/>
      <c r="C145" s="67"/>
      <c r="D145" s="67"/>
      <c r="E145" s="13"/>
      <c r="F145" s="13"/>
      <c r="G145" s="15"/>
      <c r="H145" s="14"/>
      <c r="I145" s="16"/>
      <c r="J145" s="14"/>
      <c r="K145" s="14"/>
      <c r="L145" s="465"/>
      <c r="M145" s="466"/>
      <c r="N145" s="466"/>
      <c r="O145" s="466"/>
      <c r="P145" s="466"/>
      <c r="Q145" s="466"/>
      <c r="R145" s="466"/>
      <c r="S145" s="466"/>
      <c r="T145" s="467"/>
    </row>
    <row r="146" spans="2:21" s="3" customFormat="1" ht="15" customHeight="1" x14ac:dyDescent="0.2">
      <c r="B146" s="473" t="s">
        <v>71</v>
      </c>
      <c r="C146" s="474"/>
      <c r="D146" s="474"/>
      <c r="E146" s="474"/>
      <c r="F146" s="474"/>
      <c r="G146" s="474"/>
      <c r="H146" s="474"/>
      <c r="I146" s="474"/>
      <c r="J146" s="474"/>
      <c r="K146" s="474"/>
      <c r="L146" s="474"/>
      <c r="M146" s="474"/>
      <c r="N146" s="474"/>
      <c r="O146" s="474"/>
      <c r="P146" s="474"/>
      <c r="Q146" s="474"/>
      <c r="R146" s="474"/>
      <c r="S146" s="474"/>
      <c r="T146" s="475"/>
    </row>
    <row r="147" spans="2:21" s="3" customFormat="1" ht="22.5" customHeight="1" x14ac:dyDescent="0.2">
      <c r="B147" s="470" t="s">
        <v>404</v>
      </c>
      <c r="C147" s="471"/>
      <c r="D147" s="471"/>
      <c r="E147" s="471"/>
      <c r="F147" s="471"/>
      <c r="G147" s="471"/>
      <c r="H147" s="471"/>
      <c r="I147" s="471"/>
      <c r="J147" s="471"/>
      <c r="K147" s="471"/>
      <c r="L147" s="471"/>
      <c r="M147" s="471"/>
      <c r="N147" s="471"/>
      <c r="O147" s="471"/>
      <c r="P147" s="471"/>
      <c r="Q147" s="471"/>
      <c r="R147" s="471"/>
      <c r="S147" s="471"/>
      <c r="T147" s="472"/>
    </row>
    <row r="148" spans="2:21" s="3" customFormat="1" ht="33.75" customHeight="1" x14ac:dyDescent="0.2">
      <c r="B148" s="402" t="s">
        <v>114</v>
      </c>
      <c r="C148" s="403"/>
      <c r="D148" s="403"/>
      <c r="E148" s="403"/>
      <c r="F148" s="403"/>
      <c r="G148" s="403"/>
      <c r="H148" s="403"/>
      <c r="I148" s="403"/>
      <c r="J148" s="403"/>
      <c r="K148" s="404"/>
      <c r="L148" s="483"/>
      <c r="M148" s="484"/>
      <c r="N148" s="484"/>
      <c r="O148" s="484"/>
      <c r="P148" s="484"/>
      <c r="Q148" s="484"/>
      <c r="R148" s="484"/>
      <c r="S148" s="484"/>
      <c r="T148" s="485"/>
    </row>
    <row r="149" spans="2:21" s="3" customFormat="1" ht="22.5" customHeight="1" x14ac:dyDescent="0.2">
      <c r="B149" s="380" t="s">
        <v>72</v>
      </c>
      <c r="C149" s="380"/>
      <c r="D149" s="380"/>
      <c r="E149" s="381" t="s">
        <v>348</v>
      </c>
      <c r="F149" s="382"/>
      <c r="G149" s="380" t="s">
        <v>62</v>
      </c>
      <c r="H149" s="380"/>
      <c r="I149" s="380" t="s">
        <v>73</v>
      </c>
      <c r="J149" s="380"/>
      <c r="K149" s="380"/>
      <c r="L149" s="486"/>
      <c r="M149" s="487"/>
      <c r="N149" s="487"/>
      <c r="O149" s="487"/>
      <c r="P149" s="487"/>
      <c r="Q149" s="487"/>
      <c r="R149" s="487"/>
      <c r="S149" s="487"/>
      <c r="T149" s="488"/>
    </row>
    <row r="150" spans="2:21" s="3" customFormat="1" ht="22.5" customHeight="1" x14ac:dyDescent="0.2">
      <c r="B150" s="476" t="s">
        <v>74</v>
      </c>
      <c r="C150" s="476"/>
      <c r="D150" s="476"/>
      <c r="E150" s="430">
        <f>+G153</f>
        <v>0.73509999999999998</v>
      </c>
      <c r="F150" s="431"/>
      <c r="G150" s="445">
        <v>0.86519999999999997</v>
      </c>
      <c r="H150" s="445"/>
      <c r="I150" s="399">
        <f>E150-G150</f>
        <v>-0.13009999999999999</v>
      </c>
      <c r="J150" s="399"/>
      <c r="K150" s="399"/>
      <c r="L150" s="486"/>
      <c r="M150" s="487"/>
      <c r="N150" s="487"/>
      <c r="O150" s="487"/>
      <c r="P150" s="487"/>
      <c r="Q150" s="487"/>
      <c r="R150" s="487"/>
      <c r="S150" s="487"/>
      <c r="T150" s="488"/>
    </row>
    <row r="151" spans="2:21" s="3" customFormat="1" ht="22.5" customHeight="1" x14ac:dyDescent="0.2">
      <c r="B151" s="433"/>
      <c r="C151" s="434"/>
      <c r="D151" s="434"/>
      <c r="E151" s="434"/>
      <c r="F151" s="434"/>
      <c r="G151" s="434"/>
      <c r="H151" s="434"/>
      <c r="I151" s="434"/>
      <c r="J151" s="434"/>
      <c r="K151" s="435"/>
      <c r="L151" s="486"/>
      <c r="M151" s="487"/>
      <c r="N151" s="487"/>
      <c r="O151" s="487"/>
      <c r="P151" s="487"/>
      <c r="Q151" s="487"/>
      <c r="R151" s="487"/>
      <c r="S151" s="487"/>
      <c r="T151" s="488"/>
    </row>
    <row r="152" spans="2:21" s="3" customFormat="1" ht="32.25" customHeight="1" x14ac:dyDescent="0.2">
      <c r="B152" s="380" t="s">
        <v>75</v>
      </c>
      <c r="C152" s="380"/>
      <c r="D152" s="380" t="s">
        <v>64</v>
      </c>
      <c r="E152" s="380"/>
      <c r="F152" s="63" t="s">
        <v>76</v>
      </c>
      <c r="G152" s="399" t="s">
        <v>77</v>
      </c>
      <c r="H152" s="399"/>
      <c r="I152" s="63" t="s">
        <v>78</v>
      </c>
      <c r="J152" s="399" t="s">
        <v>79</v>
      </c>
      <c r="K152" s="399"/>
      <c r="L152" s="486"/>
      <c r="M152" s="487"/>
      <c r="N152" s="487"/>
      <c r="O152" s="487"/>
      <c r="P152" s="487"/>
      <c r="Q152" s="487"/>
      <c r="R152" s="487"/>
      <c r="S152" s="487"/>
      <c r="T152" s="488"/>
    </row>
    <row r="153" spans="2:21" s="3" customFormat="1" ht="29.25" customHeight="1" x14ac:dyDescent="0.2">
      <c r="B153" s="481">
        <f>I137</f>
        <v>42684</v>
      </c>
      <c r="C153" s="522"/>
      <c r="D153" s="481">
        <f>J137</f>
        <v>44923</v>
      </c>
      <c r="E153" s="522"/>
      <c r="F153" s="17">
        <f>K137</f>
        <v>2239</v>
      </c>
      <c r="G153" s="761">
        <v>0.73509999999999998</v>
      </c>
      <c r="H153" s="762"/>
      <c r="I153" s="762"/>
      <c r="J153" s="762"/>
      <c r="K153" s="763"/>
      <c r="L153" s="486"/>
      <c r="M153" s="487"/>
      <c r="N153" s="487"/>
      <c r="O153" s="487"/>
      <c r="P153" s="487"/>
      <c r="Q153" s="487"/>
      <c r="R153" s="487"/>
      <c r="S153" s="487"/>
      <c r="T153" s="488"/>
    </row>
    <row r="154" spans="2:21" s="3" customFormat="1" ht="25.5" customHeight="1" x14ac:dyDescent="0.2">
      <c r="B154" s="433"/>
      <c r="C154" s="434"/>
      <c r="D154" s="434"/>
      <c r="E154" s="434"/>
      <c r="F154" s="434"/>
      <c r="G154" s="434"/>
      <c r="H154" s="434"/>
      <c r="I154" s="434"/>
      <c r="J154" s="434"/>
      <c r="K154" s="435"/>
      <c r="L154" s="486"/>
      <c r="M154" s="487"/>
      <c r="N154" s="487"/>
      <c r="O154" s="487"/>
      <c r="P154" s="487"/>
      <c r="Q154" s="487"/>
      <c r="R154" s="487"/>
      <c r="S154" s="487"/>
      <c r="T154" s="488"/>
    </row>
    <row r="155" spans="2:21" s="3" customFormat="1" ht="19.5" customHeight="1" x14ac:dyDescent="0.2">
      <c r="B155" s="402" t="s">
        <v>80</v>
      </c>
      <c r="C155" s="403"/>
      <c r="D155" s="403"/>
      <c r="E155" s="403"/>
      <c r="F155" s="403"/>
      <c r="G155" s="403"/>
      <c r="H155" s="403"/>
      <c r="I155" s="403"/>
      <c r="J155" s="403"/>
      <c r="K155" s="404"/>
      <c r="L155" s="489"/>
      <c r="M155" s="490"/>
      <c r="N155" s="490"/>
      <c r="O155" s="490"/>
      <c r="P155" s="490"/>
      <c r="Q155" s="490"/>
      <c r="R155" s="490"/>
      <c r="S155" s="490"/>
      <c r="T155" s="491"/>
    </row>
    <row r="156" spans="2:21" s="3" customFormat="1" ht="22.5" customHeight="1" x14ac:dyDescent="0.2">
      <c r="B156" s="432" t="s">
        <v>81</v>
      </c>
      <c r="C156" s="432"/>
      <c r="D156" s="432"/>
      <c r="E156" s="432"/>
      <c r="F156" s="422" t="s">
        <v>530</v>
      </c>
      <c r="G156" s="422"/>
      <c r="H156" s="422"/>
      <c r="I156" s="422"/>
      <c r="J156" s="503" t="s">
        <v>82</v>
      </c>
      <c r="K156" s="504"/>
      <c r="L156" s="504"/>
      <c r="M156" s="504"/>
      <c r="N156" s="504"/>
      <c r="O156" s="504"/>
      <c r="P156" s="504"/>
      <c r="Q156" s="504"/>
      <c r="R156" s="504"/>
      <c r="S156" s="504"/>
      <c r="T156" s="505"/>
    </row>
    <row r="157" spans="2:21" s="3" customFormat="1" ht="19.5" customHeight="1" x14ac:dyDescent="0.2">
      <c r="B157" s="432" t="s">
        <v>83</v>
      </c>
      <c r="C157" s="432"/>
      <c r="D157" s="432" t="s">
        <v>349</v>
      </c>
      <c r="E157" s="432"/>
      <c r="F157" s="422"/>
      <c r="G157" s="422"/>
      <c r="H157" s="422"/>
      <c r="I157" s="422"/>
      <c r="J157" s="506"/>
      <c r="K157" s="507"/>
      <c r="L157" s="507"/>
      <c r="M157" s="507"/>
      <c r="N157" s="507"/>
      <c r="O157" s="507"/>
      <c r="P157" s="507"/>
      <c r="Q157" s="507"/>
      <c r="R157" s="507"/>
      <c r="S157" s="507"/>
      <c r="T157" s="508"/>
    </row>
    <row r="158" spans="2:21" s="3" customFormat="1" ht="70.900000000000006" customHeight="1" x14ac:dyDescent="0.2">
      <c r="B158" s="390" t="s">
        <v>403</v>
      </c>
      <c r="C158" s="391"/>
      <c r="D158" s="390" t="s">
        <v>490</v>
      </c>
      <c r="E158" s="391"/>
      <c r="F158" s="390" t="s">
        <v>1062</v>
      </c>
      <c r="G158" s="398"/>
      <c r="H158" s="398"/>
      <c r="I158" s="391"/>
      <c r="J158" s="392" t="s">
        <v>1063</v>
      </c>
      <c r="K158" s="393"/>
      <c r="L158" s="393"/>
      <c r="M158" s="393"/>
      <c r="N158" s="393"/>
      <c r="O158" s="393"/>
      <c r="P158" s="393"/>
      <c r="Q158" s="393"/>
      <c r="R158" s="393"/>
      <c r="S158" s="393"/>
      <c r="T158" s="394"/>
      <c r="U158" s="255"/>
    </row>
    <row r="159" spans="2:21" s="3" customFormat="1" ht="114.6" customHeight="1" x14ac:dyDescent="0.2">
      <c r="B159" s="390" t="s">
        <v>518</v>
      </c>
      <c r="C159" s="391"/>
      <c r="D159" s="390" t="s">
        <v>539</v>
      </c>
      <c r="E159" s="391"/>
      <c r="F159" s="395" t="s">
        <v>1128</v>
      </c>
      <c r="G159" s="396"/>
      <c r="H159" s="396"/>
      <c r="I159" s="397"/>
      <c r="J159" s="392" t="s">
        <v>1171</v>
      </c>
      <c r="K159" s="393"/>
      <c r="L159" s="393"/>
      <c r="M159" s="393"/>
      <c r="N159" s="393"/>
      <c r="O159" s="393"/>
      <c r="P159" s="393"/>
      <c r="Q159" s="393"/>
      <c r="R159" s="393"/>
      <c r="S159" s="393"/>
      <c r="T159" s="394"/>
      <c r="U159" s="255"/>
    </row>
    <row r="160" spans="2:21" s="3" customFormat="1" ht="55.15" customHeight="1" x14ac:dyDescent="0.2">
      <c r="B160" s="390" t="s">
        <v>747</v>
      </c>
      <c r="C160" s="391"/>
      <c r="D160" s="390" t="s">
        <v>809</v>
      </c>
      <c r="E160" s="391"/>
      <c r="F160" s="395" t="s">
        <v>741</v>
      </c>
      <c r="G160" s="396"/>
      <c r="H160" s="396"/>
      <c r="I160" s="397"/>
      <c r="J160" s="392" t="s">
        <v>1172</v>
      </c>
      <c r="K160" s="393"/>
      <c r="L160" s="393"/>
      <c r="M160" s="393"/>
      <c r="N160" s="393"/>
      <c r="O160" s="393"/>
      <c r="P160" s="393"/>
      <c r="Q160" s="393"/>
      <c r="R160" s="393"/>
      <c r="S160" s="393"/>
      <c r="T160" s="394"/>
      <c r="U160" s="255"/>
    </row>
    <row r="161" spans="2:21" s="3" customFormat="1" ht="113.45" customHeight="1" x14ac:dyDescent="0.2">
      <c r="B161" s="390" t="s">
        <v>736</v>
      </c>
      <c r="C161" s="391"/>
      <c r="D161" s="390" t="s">
        <v>1085</v>
      </c>
      <c r="E161" s="391"/>
      <c r="F161" s="395" t="s">
        <v>741</v>
      </c>
      <c r="G161" s="396"/>
      <c r="H161" s="396"/>
      <c r="I161" s="397"/>
      <c r="J161" s="392" t="s">
        <v>1173</v>
      </c>
      <c r="K161" s="393"/>
      <c r="L161" s="393"/>
      <c r="M161" s="393"/>
      <c r="N161" s="393"/>
      <c r="O161" s="393"/>
      <c r="P161" s="393"/>
      <c r="Q161" s="393"/>
      <c r="R161" s="393"/>
      <c r="S161" s="393"/>
      <c r="T161" s="394"/>
      <c r="U161" s="255"/>
    </row>
    <row r="162" spans="2:21" s="3" customFormat="1" ht="143.44999999999999" customHeight="1" x14ac:dyDescent="0.2">
      <c r="B162" s="395" t="s">
        <v>552</v>
      </c>
      <c r="C162" s="397"/>
      <c r="D162" s="390"/>
      <c r="E162" s="391"/>
      <c r="F162" s="395" t="s">
        <v>1129</v>
      </c>
      <c r="G162" s="396"/>
      <c r="H162" s="396"/>
      <c r="I162" s="397"/>
      <c r="J162" s="392" t="s">
        <v>1192</v>
      </c>
      <c r="K162" s="393"/>
      <c r="L162" s="393"/>
      <c r="M162" s="393"/>
      <c r="N162" s="393"/>
      <c r="O162" s="393"/>
      <c r="P162" s="393"/>
      <c r="Q162" s="393"/>
      <c r="R162" s="393"/>
      <c r="S162" s="393"/>
      <c r="T162" s="394"/>
      <c r="U162" s="255"/>
    </row>
    <row r="163" spans="2:21" s="3" customFormat="1" ht="45.6" customHeight="1" x14ac:dyDescent="0.2">
      <c r="B163" s="395" t="s">
        <v>989</v>
      </c>
      <c r="C163" s="397"/>
      <c r="D163" s="390" t="s">
        <v>990</v>
      </c>
      <c r="E163" s="391"/>
      <c r="F163" s="390" t="s">
        <v>741</v>
      </c>
      <c r="G163" s="398"/>
      <c r="H163" s="398"/>
      <c r="I163" s="391"/>
      <c r="J163" s="392" t="s">
        <v>1174</v>
      </c>
      <c r="K163" s="393"/>
      <c r="L163" s="393"/>
      <c r="M163" s="393"/>
      <c r="N163" s="393"/>
      <c r="O163" s="393"/>
      <c r="P163" s="393"/>
      <c r="Q163" s="393"/>
      <c r="R163" s="393"/>
      <c r="S163" s="393"/>
      <c r="T163" s="394"/>
      <c r="U163" s="255"/>
    </row>
    <row r="164" spans="2:21" s="3" customFormat="1" ht="57" customHeight="1" x14ac:dyDescent="0.2">
      <c r="B164" s="395" t="s">
        <v>526</v>
      </c>
      <c r="C164" s="397"/>
      <c r="D164" s="390"/>
      <c r="E164" s="391"/>
      <c r="F164" s="390" t="s">
        <v>1130</v>
      </c>
      <c r="G164" s="398"/>
      <c r="H164" s="398"/>
      <c r="I164" s="391"/>
      <c r="J164" s="392" t="s">
        <v>1175</v>
      </c>
      <c r="K164" s="393"/>
      <c r="L164" s="393"/>
      <c r="M164" s="393"/>
      <c r="N164" s="393"/>
      <c r="O164" s="393"/>
      <c r="P164" s="393"/>
      <c r="Q164" s="393"/>
      <c r="R164" s="393"/>
      <c r="S164" s="393"/>
      <c r="T164" s="394"/>
      <c r="U164" s="255"/>
    </row>
    <row r="165" spans="2:21" s="3" customFormat="1" ht="118.15" customHeight="1" x14ac:dyDescent="0.2">
      <c r="B165" s="395" t="s">
        <v>742</v>
      </c>
      <c r="C165" s="397"/>
      <c r="D165" s="390"/>
      <c r="E165" s="391"/>
      <c r="F165" s="390" t="s">
        <v>1131</v>
      </c>
      <c r="G165" s="398"/>
      <c r="H165" s="398"/>
      <c r="I165" s="391"/>
      <c r="J165" s="392" t="s">
        <v>1176</v>
      </c>
      <c r="K165" s="393"/>
      <c r="L165" s="393"/>
      <c r="M165" s="393"/>
      <c r="N165" s="393"/>
      <c r="O165" s="393"/>
      <c r="P165" s="393"/>
      <c r="Q165" s="393"/>
      <c r="R165" s="393"/>
      <c r="S165" s="393"/>
      <c r="T165" s="394"/>
      <c r="U165" s="255"/>
    </row>
    <row r="166" spans="2:21" s="3" customFormat="1" ht="60.6" customHeight="1" x14ac:dyDescent="0.2">
      <c r="B166" s="395" t="s">
        <v>519</v>
      </c>
      <c r="C166" s="397"/>
      <c r="D166" s="390"/>
      <c r="E166" s="391"/>
      <c r="F166" s="390" t="s">
        <v>743</v>
      </c>
      <c r="G166" s="398"/>
      <c r="H166" s="398"/>
      <c r="I166" s="391"/>
      <c r="J166" s="392" t="s">
        <v>1035</v>
      </c>
      <c r="K166" s="393"/>
      <c r="L166" s="393"/>
      <c r="M166" s="393"/>
      <c r="N166" s="393"/>
      <c r="O166" s="393"/>
      <c r="P166" s="393"/>
      <c r="Q166" s="393"/>
      <c r="R166" s="393"/>
      <c r="S166" s="393"/>
      <c r="T166" s="394"/>
      <c r="U166" s="255"/>
    </row>
    <row r="167" spans="2:21" s="3" customFormat="1" ht="55.9" customHeight="1" x14ac:dyDescent="0.2">
      <c r="B167" s="395" t="s">
        <v>596</v>
      </c>
      <c r="C167" s="397"/>
      <c r="D167" s="390"/>
      <c r="E167" s="391"/>
      <c r="F167" s="390" t="s">
        <v>586</v>
      </c>
      <c r="G167" s="398"/>
      <c r="H167" s="398"/>
      <c r="I167" s="391"/>
      <c r="J167" s="392" t="s">
        <v>998</v>
      </c>
      <c r="K167" s="393"/>
      <c r="L167" s="393"/>
      <c r="M167" s="393"/>
      <c r="N167" s="393"/>
      <c r="O167" s="393"/>
      <c r="P167" s="393"/>
      <c r="Q167" s="393"/>
      <c r="R167" s="393"/>
      <c r="S167" s="393"/>
      <c r="T167" s="394"/>
      <c r="U167" s="255"/>
    </row>
    <row r="168" spans="2:21" s="3" customFormat="1" ht="123.6" customHeight="1" x14ac:dyDescent="0.2">
      <c r="B168" s="395" t="s">
        <v>734</v>
      </c>
      <c r="C168" s="397"/>
      <c r="D168" s="390" t="s">
        <v>587</v>
      </c>
      <c r="E168" s="391"/>
      <c r="F168" s="390" t="s">
        <v>735</v>
      </c>
      <c r="G168" s="398"/>
      <c r="H168" s="398"/>
      <c r="I168" s="391"/>
      <c r="J168" s="392" t="s">
        <v>1177</v>
      </c>
      <c r="K168" s="393"/>
      <c r="L168" s="393"/>
      <c r="M168" s="393"/>
      <c r="N168" s="393"/>
      <c r="O168" s="393"/>
      <c r="P168" s="393"/>
      <c r="Q168" s="393"/>
      <c r="R168" s="393"/>
      <c r="S168" s="393"/>
      <c r="T168" s="394"/>
      <c r="U168" s="255"/>
    </row>
    <row r="169" spans="2:21" s="3" customFormat="1" ht="145.9" customHeight="1" x14ac:dyDescent="0.2">
      <c r="B169" s="390" t="s">
        <v>553</v>
      </c>
      <c r="C169" s="391"/>
      <c r="D169" s="390" t="s">
        <v>587</v>
      </c>
      <c r="E169" s="391"/>
      <c r="F169" s="395" t="s">
        <v>554</v>
      </c>
      <c r="G169" s="396"/>
      <c r="H169" s="396"/>
      <c r="I169" s="397"/>
      <c r="J169" s="392" t="s">
        <v>1178</v>
      </c>
      <c r="K169" s="393"/>
      <c r="L169" s="393"/>
      <c r="M169" s="393"/>
      <c r="N169" s="393"/>
      <c r="O169" s="393"/>
      <c r="P169" s="393"/>
      <c r="Q169" s="393"/>
      <c r="R169" s="393"/>
      <c r="S169" s="393"/>
      <c r="T169" s="394"/>
      <c r="U169" s="255"/>
    </row>
    <row r="170" spans="2:21" s="3" customFormat="1" ht="199.9" customHeight="1" x14ac:dyDescent="0.2">
      <c r="B170" s="390" t="s">
        <v>503</v>
      </c>
      <c r="C170" s="391"/>
      <c r="D170" s="390"/>
      <c r="E170" s="391"/>
      <c r="F170" s="395" t="s">
        <v>1132</v>
      </c>
      <c r="G170" s="396"/>
      <c r="H170" s="396"/>
      <c r="I170" s="397"/>
      <c r="J170" s="392" t="s">
        <v>1133</v>
      </c>
      <c r="K170" s="393"/>
      <c r="L170" s="393"/>
      <c r="M170" s="393"/>
      <c r="N170" s="393"/>
      <c r="O170" s="393"/>
      <c r="P170" s="393"/>
      <c r="Q170" s="393"/>
      <c r="R170" s="393"/>
      <c r="S170" s="393"/>
      <c r="T170" s="394"/>
      <c r="U170" s="255"/>
    </row>
    <row r="171" spans="2:21" s="3" customFormat="1" ht="84" customHeight="1" x14ac:dyDescent="0.2">
      <c r="B171" s="390" t="s">
        <v>1071</v>
      </c>
      <c r="C171" s="391"/>
      <c r="D171" s="390"/>
      <c r="E171" s="391"/>
      <c r="F171" s="395" t="s">
        <v>1064</v>
      </c>
      <c r="G171" s="396"/>
      <c r="H171" s="396"/>
      <c r="I171" s="397"/>
      <c r="J171" s="392" t="s">
        <v>1179</v>
      </c>
      <c r="K171" s="393"/>
      <c r="L171" s="393"/>
      <c r="M171" s="393"/>
      <c r="N171" s="393"/>
      <c r="O171" s="393"/>
      <c r="P171" s="393"/>
      <c r="Q171" s="393"/>
      <c r="R171" s="393"/>
      <c r="S171" s="393"/>
      <c r="T171" s="394"/>
      <c r="U171" s="255"/>
    </row>
    <row r="172" spans="2:21" s="3" customFormat="1" ht="69.599999999999994" customHeight="1" x14ac:dyDescent="0.2">
      <c r="B172" s="390" t="s">
        <v>555</v>
      </c>
      <c r="C172" s="391"/>
      <c r="D172" s="390"/>
      <c r="E172" s="391"/>
      <c r="F172" s="395" t="s">
        <v>1045</v>
      </c>
      <c r="G172" s="396"/>
      <c r="H172" s="396"/>
      <c r="I172" s="397"/>
      <c r="J172" s="392" t="s">
        <v>1180</v>
      </c>
      <c r="K172" s="393"/>
      <c r="L172" s="393"/>
      <c r="M172" s="393"/>
      <c r="N172" s="393"/>
      <c r="O172" s="393"/>
      <c r="P172" s="393"/>
      <c r="Q172" s="393"/>
      <c r="R172" s="393"/>
      <c r="S172" s="393"/>
      <c r="T172" s="394"/>
      <c r="U172" s="255"/>
    </row>
    <row r="173" spans="2:21" s="3" customFormat="1" ht="141" customHeight="1" x14ac:dyDescent="0.2">
      <c r="B173" s="390" t="s">
        <v>1086</v>
      </c>
      <c r="C173" s="391"/>
      <c r="D173" s="390" t="s">
        <v>823</v>
      </c>
      <c r="E173" s="391"/>
      <c r="F173" s="395" t="s">
        <v>1087</v>
      </c>
      <c r="G173" s="396"/>
      <c r="H173" s="396"/>
      <c r="I173" s="397"/>
      <c r="J173" s="392" t="s">
        <v>1088</v>
      </c>
      <c r="K173" s="393"/>
      <c r="L173" s="393"/>
      <c r="M173" s="393"/>
      <c r="N173" s="393"/>
      <c r="O173" s="393"/>
      <c r="P173" s="393"/>
      <c r="Q173" s="393"/>
      <c r="R173" s="393"/>
      <c r="S173" s="393"/>
      <c r="T173" s="394"/>
      <c r="U173" s="255"/>
    </row>
    <row r="174" spans="2:21" s="3" customFormat="1" ht="100.15" customHeight="1" x14ac:dyDescent="0.2">
      <c r="B174" s="395" t="s">
        <v>491</v>
      </c>
      <c r="C174" s="397"/>
      <c r="D174" s="390"/>
      <c r="E174" s="391"/>
      <c r="F174" s="395" t="s">
        <v>965</v>
      </c>
      <c r="G174" s="396"/>
      <c r="H174" s="396"/>
      <c r="I174" s="397"/>
      <c r="J174" s="392" t="s">
        <v>1134</v>
      </c>
      <c r="K174" s="393"/>
      <c r="L174" s="393"/>
      <c r="M174" s="393"/>
      <c r="N174" s="393"/>
      <c r="O174" s="393"/>
      <c r="P174" s="393"/>
      <c r="Q174" s="393"/>
      <c r="R174" s="393"/>
      <c r="S174" s="393"/>
      <c r="T174" s="394"/>
      <c r="U174" s="255"/>
    </row>
    <row r="175" spans="2:21" s="3" customFormat="1" ht="160.15" customHeight="1" x14ac:dyDescent="0.2">
      <c r="B175" s="390" t="s">
        <v>999</v>
      </c>
      <c r="C175" s="391"/>
      <c r="D175" s="390"/>
      <c r="E175" s="391"/>
      <c r="F175" s="395" t="s">
        <v>737</v>
      </c>
      <c r="G175" s="396"/>
      <c r="H175" s="396"/>
      <c r="I175" s="397"/>
      <c r="J175" s="392" t="s">
        <v>1181</v>
      </c>
      <c r="K175" s="393"/>
      <c r="L175" s="393"/>
      <c r="M175" s="393"/>
      <c r="N175" s="393"/>
      <c r="O175" s="393"/>
      <c r="P175" s="393"/>
      <c r="Q175" s="393"/>
      <c r="R175" s="393"/>
      <c r="S175" s="393"/>
      <c r="T175" s="394"/>
      <c r="U175" s="255"/>
    </row>
    <row r="176" spans="2:21" s="3" customFormat="1" ht="343.9" customHeight="1" x14ac:dyDescent="0.2">
      <c r="B176" s="390" t="s">
        <v>551</v>
      </c>
      <c r="C176" s="391"/>
      <c r="D176" s="390" t="s">
        <v>738</v>
      </c>
      <c r="E176" s="391"/>
      <c r="F176" s="395" t="s">
        <v>1182</v>
      </c>
      <c r="G176" s="396"/>
      <c r="H176" s="396"/>
      <c r="I176" s="397"/>
      <c r="J176" s="392" t="s">
        <v>1183</v>
      </c>
      <c r="K176" s="393"/>
      <c r="L176" s="393"/>
      <c r="M176" s="393"/>
      <c r="N176" s="393"/>
      <c r="O176" s="393"/>
      <c r="P176" s="393"/>
      <c r="Q176" s="393"/>
      <c r="R176" s="393"/>
      <c r="S176" s="393"/>
      <c r="T176" s="394"/>
      <c r="U176" s="255"/>
    </row>
    <row r="177" spans="2:21" s="3" customFormat="1" ht="154.15" customHeight="1" x14ac:dyDescent="0.2">
      <c r="B177" s="390" t="s">
        <v>1089</v>
      </c>
      <c r="C177" s="391"/>
      <c r="D177" s="390"/>
      <c r="E177" s="391"/>
      <c r="F177" s="395" t="s">
        <v>1090</v>
      </c>
      <c r="G177" s="396"/>
      <c r="H177" s="396"/>
      <c r="I177" s="397"/>
      <c r="J177" s="392" t="s">
        <v>1184</v>
      </c>
      <c r="K177" s="393"/>
      <c r="L177" s="393"/>
      <c r="M177" s="393"/>
      <c r="N177" s="393"/>
      <c r="O177" s="393"/>
      <c r="P177" s="393"/>
      <c r="Q177" s="393"/>
      <c r="R177" s="393"/>
      <c r="S177" s="393"/>
      <c r="T177" s="394"/>
      <c r="U177" s="255"/>
    </row>
    <row r="178" spans="2:21" s="3" customFormat="1" ht="58.15" customHeight="1" x14ac:dyDescent="0.2">
      <c r="B178" s="390" t="s">
        <v>1091</v>
      </c>
      <c r="C178" s="391"/>
      <c r="D178" s="390"/>
      <c r="E178" s="391"/>
      <c r="F178" s="395" t="s">
        <v>1092</v>
      </c>
      <c r="G178" s="396"/>
      <c r="H178" s="396"/>
      <c r="I178" s="397"/>
      <c r="J178" s="392" t="s">
        <v>1185</v>
      </c>
      <c r="K178" s="393"/>
      <c r="L178" s="393"/>
      <c r="M178" s="393"/>
      <c r="N178" s="393"/>
      <c r="O178" s="393"/>
      <c r="P178" s="393"/>
      <c r="Q178" s="393"/>
      <c r="R178" s="393"/>
      <c r="S178" s="393"/>
      <c r="T178" s="394"/>
      <c r="U178" s="255"/>
    </row>
    <row r="179" spans="2:21" s="3" customFormat="1" ht="44.45" customHeight="1" x14ac:dyDescent="0.2">
      <c r="B179" s="390" t="s">
        <v>532</v>
      </c>
      <c r="C179" s="391"/>
      <c r="D179" s="390"/>
      <c r="E179" s="391"/>
      <c r="F179" s="395" t="s">
        <v>724</v>
      </c>
      <c r="G179" s="396"/>
      <c r="H179" s="396"/>
      <c r="I179" s="397"/>
      <c r="J179" s="392" t="s">
        <v>1193</v>
      </c>
      <c r="K179" s="393"/>
      <c r="L179" s="393"/>
      <c r="M179" s="393"/>
      <c r="N179" s="393"/>
      <c r="O179" s="393"/>
      <c r="P179" s="393"/>
      <c r="Q179" s="393"/>
      <c r="R179" s="393"/>
      <c r="S179" s="393"/>
      <c r="T179" s="394"/>
      <c r="U179" s="255"/>
    </row>
    <row r="180" spans="2:21" s="3" customFormat="1" ht="108" customHeight="1" x14ac:dyDescent="0.2">
      <c r="B180" s="390" t="s">
        <v>1093</v>
      </c>
      <c r="C180" s="391"/>
      <c r="D180" s="390" t="s">
        <v>1000</v>
      </c>
      <c r="E180" s="391"/>
      <c r="F180" s="395" t="s">
        <v>1094</v>
      </c>
      <c r="G180" s="396"/>
      <c r="H180" s="396"/>
      <c r="I180" s="397"/>
      <c r="J180" s="392" t="s">
        <v>1186</v>
      </c>
      <c r="K180" s="393"/>
      <c r="L180" s="393"/>
      <c r="M180" s="393"/>
      <c r="N180" s="393"/>
      <c r="O180" s="393"/>
      <c r="P180" s="393"/>
      <c r="Q180" s="393"/>
      <c r="R180" s="393"/>
      <c r="S180" s="393"/>
      <c r="T180" s="394"/>
      <c r="U180" s="255"/>
    </row>
    <row r="181" spans="2:21" s="3" customFormat="1" ht="117" customHeight="1" x14ac:dyDescent="0.2">
      <c r="B181" s="390" t="s">
        <v>531</v>
      </c>
      <c r="C181" s="391"/>
      <c r="D181" s="390" t="s">
        <v>1095</v>
      </c>
      <c r="E181" s="391"/>
      <c r="F181" s="395" t="s">
        <v>746</v>
      </c>
      <c r="G181" s="396"/>
      <c r="H181" s="396"/>
      <c r="I181" s="397"/>
      <c r="J181" s="392" t="s">
        <v>1187</v>
      </c>
      <c r="K181" s="393"/>
      <c r="L181" s="393"/>
      <c r="M181" s="393"/>
      <c r="N181" s="393"/>
      <c r="O181" s="393"/>
      <c r="P181" s="393"/>
      <c r="Q181" s="393"/>
      <c r="R181" s="393"/>
      <c r="S181" s="393"/>
      <c r="T181" s="394"/>
      <c r="U181" s="255"/>
    </row>
    <row r="182" spans="2:21" s="3" customFormat="1" ht="77.45" customHeight="1" x14ac:dyDescent="0.2">
      <c r="B182" s="390" t="s">
        <v>739</v>
      </c>
      <c r="C182" s="391"/>
      <c r="D182" s="390"/>
      <c r="E182" s="391"/>
      <c r="F182" s="395" t="s">
        <v>1054</v>
      </c>
      <c r="G182" s="396"/>
      <c r="H182" s="396"/>
      <c r="I182" s="397"/>
      <c r="J182" s="392" t="s">
        <v>1065</v>
      </c>
      <c r="K182" s="393"/>
      <c r="L182" s="393"/>
      <c r="M182" s="393"/>
      <c r="N182" s="393"/>
      <c r="O182" s="393"/>
      <c r="P182" s="393"/>
      <c r="Q182" s="393"/>
      <c r="R182" s="393"/>
      <c r="S182" s="393"/>
      <c r="T182" s="394"/>
      <c r="U182" s="255"/>
    </row>
    <row r="183" spans="2:21" s="3" customFormat="1" ht="39" customHeight="1" x14ac:dyDescent="0.2">
      <c r="B183" s="390" t="s">
        <v>719</v>
      </c>
      <c r="C183" s="391"/>
      <c r="D183" s="390"/>
      <c r="E183" s="391"/>
      <c r="F183" s="395" t="s">
        <v>1055</v>
      </c>
      <c r="G183" s="396"/>
      <c r="H183" s="396"/>
      <c r="I183" s="397"/>
      <c r="J183" s="392" t="s">
        <v>1188</v>
      </c>
      <c r="K183" s="393"/>
      <c r="L183" s="393"/>
      <c r="M183" s="393"/>
      <c r="N183" s="393"/>
      <c r="O183" s="393"/>
      <c r="P183" s="393"/>
      <c r="Q183" s="393"/>
      <c r="R183" s="393"/>
      <c r="S183" s="393"/>
      <c r="T183" s="394"/>
      <c r="U183" s="255"/>
    </row>
    <row r="184" spans="2:21" s="3" customFormat="1" ht="298.14999999999998" customHeight="1" x14ac:dyDescent="0.2">
      <c r="B184" s="390" t="s">
        <v>504</v>
      </c>
      <c r="C184" s="391"/>
      <c r="D184" s="390" t="s">
        <v>824</v>
      </c>
      <c r="E184" s="391"/>
      <c r="F184" s="395" t="s">
        <v>1135</v>
      </c>
      <c r="G184" s="396"/>
      <c r="H184" s="396"/>
      <c r="I184" s="397"/>
      <c r="J184" s="392" t="s">
        <v>1189</v>
      </c>
      <c r="K184" s="393"/>
      <c r="L184" s="393"/>
      <c r="M184" s="393"/>
      <c r="N184" s="393"/>
      <c r="O184" s="393"/>
      <c r="P184" s="393"/>
      <c r="Q184" s="393"/>
      <c r="R184" s="393"/>
      <c r="S184" s="393"/>
      <c r="T184" s="394"/>
      <c r="U184" s="255"/>
    </row>
    <row r="185" spans="2:21" s="3" customFormat="1" ht="58.15" customHeight="1" x14ac:dyDescent="0.2">
      <c r="B185" s="390" t="s">
        <v>549</v>
      </c>
      <c r="C185" s="391"/>
      <c r="D185" s="390" t="s">
        <v>527</v>
      </c>
      <c r="E185" s="391"/>
      <c r="F185" s="390" t="s">
        <v>597</v>
      </c>
      <c r="G185" s="398"/>
      <c r="H185" s="398"/>
      <c r="I185" s="391"/>
      <c r="J185" s="392" t="s">
        <v>598</v>
      </c>
      <c r="K185" s="393"/>
      <c r="L185" s="393"/>
      <c r="M185" s="393"/>
      <c r="N185" s="393"/>
      <c r="O185" s="393"/>
      <c r="P185" s="393"/>
      <c r="Q185" s="393"/>
      <c r="R185" s="393"/>
      <c r="S185" s="393"/>
      <c r="T185" s="394"/>
      <c r="U185" s="255"/>
    </row>
    <row r="186" spans="2:21" s="3" customFormat="1" ht="57.6" customHeight="1" x14ac:dyDescent="0.2">
      <c r="B186" s="390" t="s">
        <v>527</v>
      </c>
      <c r="C186" s="391"/>
      <c r="D186" s="390" t="s">
        <v>520</v>
      </c>
      <c r="E186" s="391"/>
      <c r="F186" s="390" t="s">
        <v>588</v>
      </c>
      <c r="G186" s="398"/>
      <c r="H186" s="398"/>
      <c r="I186" s="391"/>
      <c r="J186" s="392" t="s">
        <v>1190</v>
      </c>
      <c r="K186" s="393"/>
      <c r="L186" s="393"/>
      <c r="M186" s="393"/>
      <c r="N186" s="393"/>
      <c r="O186" s="393"/>
      <c r="P186" s="393"/>
      <c r="Q186" s="393"/>
      <c r="R186" s="393"/>
      <c r="S186" s="393"/>
      <c r="T186" s="394"/>
      <c r="U186" s="255"/>
    </row>
    <row r="187" spans="2:21" s="3" customFormat="1" ht="115.9" customHeight="1" x14ac:dyDescent="0.2">
      <c r="B187" s="390" t="s">
        <v>725</v>
      </c>
      <c r="C187" s="391"/>
      <c r="D187" s="390" t="s">
        <v>505</v>
      </c>
      <c r="E187" s="391"/>
      <c r="F187" s="395" t="s">
        <v>550</v>
      </c>
      <c r="G187" s="396"/>
      <c r="H187" s="396"/>
      <c r="I187" s="397"/>
      <c r="J187" s="392" t="s">
        <v>1191</v>
      </c>
      <c r="K187" s="393"/>
      <c r="L187" s="393"/>
      <c r="M187" s="393"/>
      <c r="N187" s="393"/>
      <c r="O187" s="393"/>
      <c r="P187" s="393"/>
      <c r="Q187" s="393"/>
      <c r="R187" s="393"/>
      <c r="S187" s="393"/>
      <c r="T187" s="394"/>
      <c r="U187" s="255"/>
    </row>
    <row r="188" spans="2:21" s="3" customFormat="1" ht="75" customHeight="1" x14ac:dyDescent="0.2">
      <c r="B188" s="395"/>
      <c r="C188" s="397"/>
      <c r="D188" s="390"/>
      <c r="E188" s="391"/>
      <c r="F188" s="395" t="s">
        <v>1046</v>
      </c>
      <c r="G188" s="396"/>
      <c r="H188" s="396"/>
      <c r="I188" s="397"/>
      <c r="J188" s="392" t="s">
        <v>1136</v>
      </c>
      <c r="K188" s="393"/>
      <c r="L188" s="393"/>
      <c r="M188" s="393"/>
      <c r="N188" s="393"/>
      <c r="O188" s="393"/>
      <c r="P188" s="393"/>
      <c r="Q188" s="393"/>
      <c r="R188" s="393"/>
      <c r="S188" s="393"/>
      <c r="T188" s="394"/>
      <c r="U188" s="255"/>
    </row>
    <row r="189" spans="2:21" s="3" customFormat="1" ht="45.6" customHeight="1" x14ac:dyDescent="0.2">
      <c r="B189" s="395"/>
      <c r="C189" s="397"/>
      <c r="D189" s="390"/>
      <c r="E189" s="391"/>
      <c r="F189" s="390" t="s">
        <v>492</v>
      </c>
      <c r="G189" s="398"/>
      <c r="H189" s="398"/>
      <c r="I189" s="391"/>
      <c r="J189" s="392" t="s">
        <v>1096</v>
      </c>
      <c r="K189" s="393"/>
      <c r="L189" s="393"/>
      <c r="M189" s="393"/>
      <c r="N189" s="393"/>
      <c r="O189" s="393"/>
      <c r="P189" s="393"/>
      <c r="Q189" s="393"/>
      <c r="R189" s="393"/>
      <c r="S189" s="393"/>
      <c r="T189" s="394"/>
      <c r="U189" s="255"/>
    </row>
    <row r="190" spans="2:21" s="3" customFormat="1" ht="41.65" customHeight="1" x14ac:dyDescent="0.2">
      <c r="B190" s="477" t="s">
        <v>84</v>
      </c>
      <c r="C190" s="423" t="s">
        <v>409</v>
      </c>
      <c r="D190" s="424"/>
      <c r="E190" s="424"/>
      <c r="F190" s="424"/>
      <c r="G190" s="424"/>
      <c r="H190" s="424"/>
      <c r="I190" s="424"/>
      <c r="J190" s="424"/>
      <c r="K190" s="424"/>
      <c r="L190" s="424"/>
      <c r="M190" s="424"/>
      <c r="N190" s="424"/>
      <c r="O190" s="424"/>
      <c r="P190" s="424"/>
      <c r="Q190" s="424"/>
      <c r="R190" s="424"/>
      <c r="S190" s="424"/>
      <c r="T190" s="425"/>
    </row>
    <row r="191" spans="2:21" s="3" customFormat="1" ht="22.5" customHeight="1" x14ac:dyDescent="0.2">
      <c r="B191" s="478"/>
      <c r="C191" s="402" t="s">
        <v>114</v>
      </c>
      <c r="D191" s="403"/>
      <c r="E191" s="403"/>
      <c r="F191" s="403"/>
      <c r="G191" s="403"/>
      <c r="H191" s="403"/>
      <c r="I191" s="403"/>
      <c r="J191" s="403"/>
      <c r="K191" s="403"/>
      <c r="L191" s="404"/>
      <c r="M191" s="402"/>
      <c r="N191" s="403"/>
      <c r="O191" s="403"/>
      <c r="P191" s="403"/>
      <c r="Q191" s="403"/>
      <c r="R191" s="403"/>
      <c r="S191" s="403"/>
      <c r="T191" s="404"/>
    </row>
    <row r="192" spans="2:21" s="3" customFormat="1" ht="22.5" customHeight="1" x14ac:dyDescent="0.2">
      <c r="B192" s="478"/>
      <c r="C192" s="380" t="s">
        <v>72</v>
      </c>
      <c r="D192" s="380"/>
      <c r="E192" s="380"/>
      <c r="F192" s="380" t="s">
        <v>348</v>
      </c>
      <c r="G192" s="380"/>
      <c r="H192" s="380" t="s">
        <v>62</v>
      </c>
      <c r="I192" s="380"/>
      <c r="J192" s="380" t="s">
        <v>85</v>
      </c>
      <c r="K192" s="380"/>
      <c r="L192" s="380"/>
      <c r="M192" s="409"/>
      <c r="N192" s="410"/>
      <c r="O192" s="410"/>
      <c r="P192" s="410"/>
      <c r="Q192" s="410"/>
      <c r="R192" s="410"/>
      <c r="S192" s="410"/>
      <c r="T192" s="411"/>
    </row>
    <row r="193" spans="2:21" s="3" customFormat="1" ht="22.5" customHeight="1" x14ac:dyDescent="0.2">
      <c r="B193" s="478"/>
      <c r="C193" s="476" t="s">
        <v>74</v>
      </c>
      <c r="D193" s="476"/>
      <c r="E193" s="476"/>
      <c r="F193" s="708">
        <f>+H196/100</f>
        <v>0.57140000000000002</v>
      </c>
      <c r="G193" s="708"/>
      <c r="H193" s="445">
        <v>0.72</v>
      </c>
      <c r="I193" s="445"/>
      <c r="J193" s="399">
        <f>F193-H193</f>
        <v>-0.14859999999999995</v>
      </c>
      <c r="K193" s="399"/>
      <c r="L193" s="399"/>
      <c r="M193" s="412"/>
      <c r="N193" s="413"/>
      <c r="O193" s="413"/>
      <c r="P193" s="413"/>
      <c r="Q193" s="413"/>
      <c r="R193" s="413"/>
      <c r="S193" s="413"/>
      <c r="T193" s="414"/>
    </row>
    <row r="194" spans="2:21" s="3" customFormat="1" ht="22.5" customHeight="1" x14ac:dyDescent="0.2">
      <c r="B194" s="478"/>
      <c r="C194" s="61"/>
      <c r="D194" s="61"/>
      <c r="E194" s="61"/>
      <c r="F194" s="60"/>
      <c r="G194" s="60"/>
      <c r="H194" s="60"/>
      <c r="I194" s="60"/>
      <c r="J194" s="60"/>
      <c r="K194" s="60"/>
      <c r="L194" s="60"/>
      <c r="M194" s="412"/>
      <c r="N194" s="413"/>
      <c r="O194" s="413"/>
      <c r="P194" s="413"/>
      <c r="Q194" s="413"/>
      <c r="R194" s="413"/>
      <c r="S194" s="413"/>
      <c r="T194" s="414"/>
    </row>
    <row r="195" spans="2:21" s="3" customFormat="1" ht="27" customHeight="1" x14ac:dyDescent="0.2">
      <c r="B195" s="478"/>
      <c r="C195" s="380" t="s">
        <v>75</v>
      </c>
      <c r="D195" s="380"/>
      <c r="E195" s="381" t="s">
        <v>64</v>
      </c>
      <c r="F195" s="382"/>
      <c r="G195" s="63" t="s">
        <v>76</v>
      </c>
      <c r="H195" s="399" t="s">
        <v>77</v>
      </c>
      <c r="I195" s="399"/>
      <c r="J195" s="63" t="s">
        <v>78</v>
      </c>
      <c r="K195" s="399" t="s">
        <v>79</v>
      </c>
      <c r="L195" s="399"/>
      <c r="M195" s="412"/>
      <c r="N195" s="413"/>
      <c r="O195" s="413"/>
      <c r="P195" s="413"/>
      <c r="Q195" s="413"/>
      <c r="R195" s="413"/>
      <c r="S195" s="413"/>
      <c r="T195" s="414"/>
    </row>
    <row r="196" spans="2:21" s="3" customFormat="1" ht="30" customHeight="1" x14ac:dyDescent="0.2">
      <c r="B196" s="478"/>
      <c r="C196" s="481">
        <f>I138</f>
        <v>43044</v>
      </c>
      <c r="D196" s="481"/>
      <c r="E196" s="426">
        <f>J138</f>
        <v>44772</v>
      </c>
      <c r="F196" s="427"/>
      <c r="G196" s="17">
        <f>K138</f>
        <v>1728</v>
      </c>
      <c r="H196" s="405">
        <v>57.14</v>
      </c>
      <c r="I196" s="406"/>
      <c r="J196" s="406"/>
      <c r="K196" s="406"/>
      <c r="L196" s="407"/>
      <c r="M196" s="412"/>
      <c r="N196" s="413"/>
      <c r="O196" s="413"/>
      <c r="P196" s="413"/>
      <c r="Q196" s="413"/>
      <c r="R196" s="413"/>
      <c r="S196" s="413"/>
      <c r="T196" s="414"/>
    </row>
    <row r="197" spans="2:21" s="3" customFormat="1" ht="25.5" customHeight="1" x14ac:dyDescent="0.2">
      <c r="B197" s="478"/>
      <c r="C197" s="61"/>
      <c r="D197" s="62"/>
      <c r="E197" s="59"/>
      <c r="F197" s="17"/>
      <c r="G197" s="20"/>
      <c r="H197" s="20"/>
      <c r="I197" s="17"/>
      <c r="J197" s="19"/>
      <c r="K197" s="19"/>
      <c r="L197" s="60"/>
      <c r="M197" s="412"/>
      <c r="N197" s="413"/>
      <c r="O197" s="413"/>
      <c r="P197" s="413"/>
      <c r="Q197" s="413"/>
      <c r="R197" s="413"/>
      <c r="S197" s="413"/>
      <c r="T197" s="414"/>
    </row>
    <row r="198" spans="2:21" s="3" customFormat="1" ht="19.5" customHeight="1" x14ac:dyDescent="0.2">
      <c r="B198" s="478"/>
      <c r="C198" s="402" t="s">
        <v>80</v>
      </c>
      <c r="D198" s="403"/>
      <c r="E198" s="403"/>
      <c r="F198" s="403"/>
      <c r="G198" s="403"/>
      <c r="H198" s="403"/>
      <c r="I198" s="403"/>
      <c r="J198" s="403"/>
      <c r="K198" s="403"/>
      <c r="L198" s="404"/>
      <c r="M198" s="415"/>
      <c r="N198" s="416"/>
      <c r="O198" s="416"/>
      <c r="P198" s="416"/>
      <c r="Q198" s="416"/>
      <c r="R198" s="416"/>
      <c r="S198" s="416"/>
      <c r="T198" s="417"/>
    </row>
    <row r="199" spans="2:21" s="3" customFormat="1" ht="22.5" customHeight="1" x14ac:dyDescent="0.2">
      <c r="B199" s="478"/>
      <c r="C199" s="479" t="s">
        <v>81</v>
      </c>
      <c r="D199" s="482"/>
      <c r="E199" s="482"/>
      <c r="F199" s="480"/>
      <c r="G199" s="422" t="s">
        <v>493</v>
      </c>
      <c r="H199" s="422"/>
      <c r="I199" s="422"/>
      <c r="J199" s="422"/>
      <c r="K199" s="422" t="s">
        <v>82</v>
      </c>
      <c r="L199" s="422"/>
      <c r="M199" s="422"/>
      <c r="N199" s="422"/>
      <c r="O199" s="422"/>
      <c r="P199" s="422"/>
      <c r="Q199" s="422"/>
      <c r="R199" s="422"/>
      <c r="S199" s="422"/>
      <c r="T199" s="422"/>
    </row>
    <row r="200" spans="2:21" ht="35.25" customHeight="1" x14ac:dyDescent="0.2">
      <c r="B200" s="478"/>
      <c r="C200" s="432" t="s">
        <v>83</v>
      </c>
      <c r="D200" s="432"/>
      <c r="E200" s="479" t="s">
        <v>349</v>
      </c>
      <c r="F200" s="480"/>
      <c r="G200" s="422"/>
      <c r="H200" s="422"/>
      <c r="I200" s="422"/>
      <c r="J200" s="422"/>
      <c r="K200" s="422"/>
      <c r="L200" s="422"/>
      <c r="M200" s="422"/>
      <c r="N200" s="422"/>
      <c r="O200" s="422"/>
      <c r="P200" s="422"/>
      <c r="Q200" s="422"/>
      <c r="R200" s="422"/>
      <c r="S200" s="422"/>
      <c r="T200" s="422"/>
    </row>
    <row r="201" spans="2:21" ht="124.9" customHeight="1" x14ac:dyDescent="0.2">
      <c r="B201" s="478"/>
      <c r="C201" s="388" t="s">
        <v>1001</v>
      </c>
      <c r="D201" s="389"/>
      <c r="E201" s="388"/>
      <c r="F201" s="389"/>
      <c r="G201" s="395" t="s">
        <v>1137</v>
      </c>
      <c r="H201" s="396"/>
      <c r="I201" s="396"/>
      <c r="J201" s="397"/>
      <c r="K201" s="392" t="s">
        <v>1194</v>
      </c>
      <c r="L201" s="393"/>
      <c r="M201" s="393"/>
      <c r="N201" s="393"/>
      <c r="O201" s="393"/>
      <c r="P201" s="393"/>
      <c r="Q201" s="393"/>
      <c r="R201" s="393"/>
      <c r="S201" s="393"/>
      <c r="T201" s="394"/>
      <c r="U201" s="256"/>
    </row>
    <row r="202" spans="2:21" ht="75" customHeight="1" x14ac:dyDescent="0.2">
      <c r="B202" s="478"/>
      <c r="C202" s="388" t="s">
        <v>1002</v>
      </c>
      <c r="D202" s="389"/>
      <c r="E202" s="388"/>
      <c r="F202" s="389"/>
      <c r="G202" s="395" t="s">
        <v>1003</v>
      </c>
      <c r="H202" s="396"/>
      <c r="I202" s="396"/>
      <c r="J202" s="397"/>
      <c r="K202" s="392" t="s">
        <v>1195</v>
      </c>
      <c r="L202" s="393"/>
      <c r="M202" s="393"/>
      <c r="N202" s="393"/>
      <c r="O202" s="393"/>
      <c r="P202" s="393"/>
      <c r="Q202" s="393"/>
      <c r="R202" s="393"/>
      <c r="S202" s="393"/>
      <c r="T202" s="394"/>
      <c r="U202" s="256"/>
    </row>
    <row r="203" spans="2:21" ht="117" customHeight="1" x14ac:dyDescent="0.2">
      <c r="B203" s="478"/>
      <c r="C203" s="388" t="s">
        <v>1004</v>
      </c>
      <c r="D203" s="389"/>
      <c r="E203" s="388"/>
      <c r="F203" s="389"/>
      <c r="G203" s="395" t="s">
        <v>1097</v>
      </c>
      <c r="H203" s="396"/>
      <c r="I203" s="396"/>
      <c r="J203" s="397"/>
      <c r="K203" s="392" t="s">
        <v>1196</v>
      </c>
      <c r="L203" s="393"/>
      <c r="M203" s="393"/>
      <c r="N203" s="393"/>
      <c r="O203" s="393"/>
      <c r="P203" s="393"/>
      <c r="Q203" s="393"/>
      <c r="R203" s="393"/>
      <c r="S203" s="393"/>
      <c r="T203" s="394"/>
      <c r="U203" s="256"/>
    </row>
    <row r="204" spans="2:21" ht="144.6" customHeight="1" x14ac:dyDescent="0.2">
      <c r="B204" s="478"/>
      <c r="C204" s="388" t="s">
        <v>1005</v>
      </c>
      <c r="D204" s="389"/>
      <c r="E204" s="388" t="s">
        <v>1006</v>
      </c>
      <c r="F204" s="389"/>
      <c r="G204" s="395" t="s">
        <v>1072</v>
      </c>
      <c r="H204" s="396"/>
      <c r="I204" s="396"/>
      <c r="J204" s="397"/>
      <c r="K204" s="392" t="s">
        <v>1216</v>
      </c>
      <c r="L204" s="393"/>
      <c r="M204" s="393"/>
      <c r="N204" s="393"/>
      <c r="O204" s="393"/>
      <c r="P204" s="393"/>
      <c r="Q204" s="393"/>
      <c r="R204" s="393"/>
      <c r="S204" s="393"/>
      <c r="T204" s="394"/>
      <c r="U204" s="256"/>
    </row>
    <row r="205" spans="2:21" ht="93" customHeight="1" x14ac:dyDescent="0.2">
      <c r="B205" s="478"/>
      <c r="C205" s="388" t="s">
        <v>1007</v>
      </c>
      <c r="D205" s="389"/>
      <c r="E205" s="388"/>
      <c r="F205" s="389"/>
      <c r="G205" s="395" t="s">
        <v>1047</v>
      </c>
      <c r="H205" s="396"/>
      <c r="I205" s="396"/>
      <c r="J205" s="397"/>
      <c r="K205" s="392" t="s">
        <v>1217</v>
      </c>
      <c r="L205" s="393"/>
      <c r="M205" s="393"/>
      <c r="N205" s="393"/>
      <c r="O205" s="393"/>
      <c r="P205" s="393"/>
      <c r="Q205" s="393"/>
      <c r="R205" s="393"/>
      <c r="S205" s="393"/>
      <c r="T205" s="394"/>
      <c r="U205" s="256"/>
    </row>
    <row r="206" spans="2:21" s="3" customFormat="1" ht="159" customHeight="1" x14ac:dyDescent="0.2">
      <c r="B206" s="478"/>
      <c r="C206" s="388" t="s">
        <v>1008</v>
      </c>
      <c r="D206" s="389"/>
      <c r="E206" s="388"/>
      <c r="F206" s="389"/>
      <c r="G206" s="395" t="s">
        <v>1009</v>
      </c>
      <c r="H206" s="396"/>
      <c r="I206" s="396"/>
      <c r="J206" s="397"/>
      <c r="K206" s="392" t="s">
        <v>1197</v>
      </c>
      <c r="L206" s="393"/>
      <c r="M206" s="393"/>
      <c r="N206" s="393"/>
      <c r="O206" s="393"/>
      <c r="P206" s="393"/>
      <c r="Q206" s="393"/>
      <c r="R206" s="393"/>
      <c r="S206" s="393"/>
      <c r="T206" s="394"/>
      <c r="U206" s="255"/>
    </row>
    <row r="207" spans="2:21" s="3" customFormat="1" ht="156.6" customHeight="1" x14ac:dyDescent="0.2">
      <c r="B207" s="478"/>
      <c r="C207" s="388" t="s">
        <v>1010</v>
      </c>
      <c r="D207" s="389"/>
      <c r="E207" s="388"/>
      <c r="F207" s="389"/>
      <c r="G207" s="395" t="s">
        <v>1011</v>
      </c>
      <c r="H207" s="396"/>
      <c r="I207" s="396"/>
      <c r="J207" s="397"/>
      <c r="K207" s="392" t="s">
        <v>1198</v>
      </c>
      <c r="L207" s="393"/>
      <c r="M207" s="393"/>
      <c r="N207" s="393"/>
      <c r="O207" s="393"/>
      <c r="P207" s="393"/>
      <c r="Q207" s="393"/>
      <c r="R207" s="393"/>
      <c r="S207" s="393"/>
      <c r="T207" s="394"/>
      <c r="U207" s="255"/>
    </row>
    <row r="208" spans="2:21" s="3" customFormat="1" ht="67.900000000000006" customHeight="1" x14ac:dyDescent="0.2">
      <c r="B208" s="478"/>
      <c r="C208" s="388" t="s">
        <v>1012</v>
      </c>
      <c r="D208" s="389"/>
      <c r="E208" s="388" t="s">
        <v>748</v>
      </c>
      <c r="F208" s="389"/>
      <c r="G208" s="395" t="s">
        <v>1013</v>
      </c>
      <c r="H208" s="396"/>
      <c r="I208" s="396"/>
      <c r="J208" s="397"/>
      <c r="K208" s="392" t="s">
        <v>1199</v>
      </c>
      <c r="L208" s="393"/>
      <c r="M208" s="393"/>
      <c r="N208" s="393"/>
      <c r="O208" s="393"/>
      <c r="P208" s="393"/>
      <c r="Q208" s="393"/>
      <c r="R208" s="393"/>
      <c r="S208" s="393"/>
      <c r="T208" s="394"/>
      <c r="U208" s="255"/>
    </row>
    <row r="209" spans="2:21" s="3" customFormat="1" ht="312.60000000000002" customHeight="1" x14ac:dyDescent="0.2">
      <c r="B209" s="478"/>
      <c r="C209" s="388" t="s">
        <v>748</v>
      </c>
      <c r="D209" s="389"/>
      <c r="E209" s="388" t="s">
        <v>728</v>
      </c>
      <c r="F209" s="389"/>
      <c r="G209" s="395" t="s">
        <v>1098</v>
      </c>
      <c r="H209" s="396"/>
      <c r="I209" s="396"/>
      <c r="J209" s="397"/>
      <c r="K209" s="392" t="s">
        <v>1200</v>
      </c>
      <c r="L209" s="393"/>
      <c r="M209" s="393"/>
      <c r="N209" s="393"/>
      <c r="O209" s="393"/>
      <c r="P209" s="393"/>
      <c r="Q209" s="393"/>
      <c r="R209" s="393"/>
      <c r="S209" s="393"/>
      <c r="T209" s="394"/>
      <c r="U209" s="255"/>
    </row>
    <row r="210" spans="2:21" s="3" customFormat="1" ht="112.15" customHeight="1" x14ac:dyDescent="0.2">
      <c r="B210" s="478"/>
      <c r="C210" s="388" t="s">
        <v>1014</v>
      </c>
      <c r="D210" s="389"/>
      <c r="E210" s="388"/>
      <c r="F210" s="389"/>
      <c r="G210" s="395" t="s">
        <v>1015</v>
      </c>
      <c r="H210" s="396"/>
      <c r="I210" s="396"/>
      <c r="J210" s="397"/>
      <c r="K210" s="392" t="s">
        <v>1201</v>
      </c>
      <c r="L210" s="393"/>
      <c r="M210" s="393"/>
      <c r="N210" s="393"/>
      <c r="O210" s="393"/>
      <c r="P210" s="393"/>
      <c r="Q210" s="393"/>
      <c r="R210" s="393"/>
      <c r="S210" s="393"/>
      <c r="T210" s="394"/>
      <c r="U210" s="255"/>
    </row>
    <row r="211" spans="2:21" s="3" customFormat="1" ht="100.9" customHeight="1" x14ac:dyDescent="0.2">
      <c r="B211" s="478"/>
      <c r="C211" s="388" t="s">
        <v>1016</v>
      </c>
      <c r="D211" s="389"/>
      <c r="E211" s="388"/>
      <c r="F211" s="389"/>
      <c r="G211" s="395" t="s">
        <v>1017</v>
      </c>
      <c r="H211" s="396"/>
      <c r="I211" s="396"/>
      <c r="J211" s="397"/>
      <c r="K211" s="392" t="s">
        <v>1202</v>
      </c>
      <c r="L211" s="393"/>
      <c r="M211" s="393"/>
      <c r="N211" s="393"/>
      <c r="O211" s="393"/>
      <c r="P211" s="393"/>
      <c r="Q211" s="393"/>
      <c r="R211" s="393"/>
      <c r="S211" s="393"/>
      <c r="T211" s="394"/>
      <c r="U211" s="255"/>
    </row>
    <row r="212" spans="2:21" s="3" customFormat="1" ht="212.45" customHeight="1" x14ac:dyDescent="0.2">
      <c r="B212" s="98"/>
      <c r="C212" s="388" t="s">
        <v>506</v>
      </c>
      <c r="D212" s="389"/>
      <c r="E212" s="388" t="s">
        <v>744</v>
      </c>
      <c r="F212" s="389"/>
      <c r="G212" s="395" t="s">
        <v>954</v>
      </c>
      <c r="H212" s="396"/>
      <c r="I212" s="396"/>
      <c r="J212" s="397"/>
      <c r="K212" s="392" t="s">
        <v>1203</v>
      </c>
      <c r="L212" s="393"/>
      <c r="M212" s="393"/>
      <c r="N212" s="393"/>
      <c r="O212" s="393"/>
      <c r="P212" s="393"/>
      <c r="Q212" s="393"/>
      <c r="R212" s="393"/>
      <c r="S212" s="393"/>
      <c r="T212" s="394"/>
      <c r="U212" s="255"/>
    </row>
    <row r="213" spans="2:21" s="3" customFormat="1" ht="72" customHeight="1" x14ac:dyDescent="0.2">
      <c r="B213" s="98"/>
      <c r="C213" s="388" t="s">
        <v>494</v>
      </c>
      <c r="D213" s="389"/>
      <c r="E213" s="388"/>
      <c r="F213" s="389"/>
      <c r="G213" s="408" t="s">
        <v>727</v>
      </c>
      <c r="H213" s="408"/>
      <c r="I213" s="408"/>
      <c r="J213" s="408"/>
      <c r="K213" s="392" t="s">
        <v>1073</v>
      </c>
      <c r="L213" s="393"/>
      <c r="M213" s="393"/>
      <c r="N213" s="393"/>
      <c r="O213" s="393"/>
      <c r="P213" s="393"/>
      <c r="Q213" s="393"/>
      <c r="R213" s="393"/>
      <c r="S213" s="393"/>
      <c r="T213" s="394"/>
      <c r="U213" s="255"/>
    </row>
    <row r="214" spans="2:21" s="3" customFormat="1" ht="84" customHeight="1" x14ac:dyDescent="0.2">
      <c r="B214" s="98"/>
      <c r="C214" s="388" t="s">
        <v>1099</v>
      </c>
      <c r="D214" s="389"/>
      <c r="E214" s="388"/>
      <c r="F214" s="389"/>
      <c r="G214" s="408" t="s">
        <v>1100</v>
      </c>
      <c r="H214" s="408"/>
      <c r="I214" s="408"/>
      <c r="J214" s="408"/>
      <c r="K214" s="499" t="s">
        <v>1204</v>
      </c>
      <c r="L214" s="499"/>
      <c r="M214" s="499"/>
      <c r="N214" s="499"/>
      <c r="O214" s="499"/>
      <c r="P214" s="499"/>
      <c r="Q214" s="499"/>
      <c r="R214" s="499"/>
      <c r="S214" s="499"/>
      <c r="T214" s="499"/>
      <c r="U214" s="255"/>
    </row>
    <row r="215" spans="2:21" s="3" customFormat="1" ht="57.6" customHeight="1" x14ac:dyDescent="0.2">
      <c r="B215" s="111"/>
      <c r="C215" s="388" t="s">
        <v>1018</v>
      </c>
      <c r="D215" s="389"/>
      <c r="E215" s="388"/>
      <c r="F215" s="389"/>
      <c r="G215" s="408" t="s">
        <v>1019</v>
      </c>
      <c r="H215" s="408"/>
      <c r="I215" s="408"/>
      <c r="J215" s="408"/>
      <c r="K215" s="392" t="s">
        <v>1205</v>
      </c>
      <c r="L215" s="393"/>
      <c r="M215" s="393"/>
      <c r="N215" s="393"/>
      <c r="O215" s="393"/>
      <c r="P215" s="393"/>
      <c r="Q215" s="393"/>
      <c r="R215" s="393"/>
      <c r="S215" s="393"/>
      <c r="T215" s="394"/>
      <c r="U215" s="255"/>
    </row>
    <row r="216" spans="2:21" s="3" customFormat="1" ht="123.6" customHeight="1" x14ac:dyDescent="0.2">
      <c r="B216" s="111"/>
      <c r="C216" s="388" t="s">
        <v>1020</v>
      </c>
      <c r="D216" s="389"/>
      <c r="E216" s="388"/>
      <c r="F216" s="389"/>
      <c r="G216" s="408" t="s">
        <v>1021</v>
      </c>
      <c r="H216" s="408"/>
      <c r="I216" s="408"/>
      <c r="J216" s="408"/>
      <c r="K216" s="392" t="s">
        <v>1206</v>
      </c>
      <c r="L216" s="393"/>
      <c r="M216" s="393"/>
      <c r="N216" s="393"/>
      <c r="O216" s="393"/>
      <c r="P216" s="393"/>
      <c r="Q216" s="393"/>
      <c r="R216" s="393"/>
      <c r="S216" s="393"/>
      <c r="T216" s="394"/>
      <c r="U216" s="255"/>
    </row>
    <row r="217" spans="2:21" s="3" customFormat="1" ht="70.150000000000006" customHeight="1" x14ac:dyDescent="0.2">
      <c r="B217" s="112"/>
      <c r="C217" s="388" t="s">
        <v>745</v>
      </c>
      <c r="D217" s="389"/>
      <c r="E217" s="388"/>
      <c r="F217" s="389"/>
      <c r="G217" s="408" t="s">
        <v>1101</v>
      </c>
      <c r="H217" s="408"/>
      <c r="I217" s="408"/>
      <c r="J217" s="408"/>
      <c r="K217" s="392" t="s">
        <v>1140</v>
      </c>
      <c r="L217" s="393"/>
      <c r="M217" s="393"/>
      <c r="N217" s="393"/>
      <c r="O217" s="393"/>
      <c r="P217" s="393"/>
      <c r="Q217" s="393"/>
      <c r="R217" s="393"/>
      <c r="S217" s="393"/>
      <c r="T217" s="394"/>
      <c r="U217" s="255"/>
    </row>
    <row r="218" spans="2:21" s="3" customFormat="1" ht="71.45" customHeight="1" x14ac:dyDescent="0.2">
      <c r="B218" s="112"/>
      <c r="C218" s="388" t="s">
        <v>589</v>
      </c>
      <c r="D218" s="389"/>
      <c r="E218" s="388"/>
      <c r="F218" s="389"/>
      <c r="G218" s="395" t="s">
        <v>590</v>
      </c>
      <c r="H218" s="396"/>
      <c r="I218" s="396"/>
      <c r="J218" s="397"/>
      <c r="K218" s="392" t="s">
        <v>978</v>
      </c>
      <c r="L218" s="393"/>
      <c r="M218" s="393"/>
      <c r="N218" s="393"/>
      <c r="O218" s="393"/>
      <c r="P218" s="393"/>
      <c r="Q218" s="393"/>
      <c r="R218" s="393"/>
      <c r="S218" s="393"/>
      <c r="T218" s="394"/>
      <c r="U218" s="255"/>
    </row>
    <row r="219" spans="2:21" s="3" customFormat="1" ht="157.15" customHeight="1" x14ac:dyDescent="0.2">
      <c r="B219" s="113"/>
      <c r="C219" s="388" t="s">
        <v>1022</v>
      </c>
      <c r="D219" s="389"/>
      <c r="E219" s="388"/>
      <c r="F219" s="389"/>
      <c r="G219" s="395" t="s">
        <v>1074</v>
      </c>
      <c r="H219" s="396"/>
      <c r="I219" s="396"/>
      <c r="J219" s="397"/>
      <c r="K219" s="392" t="s">
        <v>1207</v>
      </c>
      <c r="L219" s="393"/>
      <c r="M219" s="393"/>
      <c r="N219" s="393"/>
      <c r="O219" s="393"/>
      <c r="P219" s="393"/>
      <c r="Q219" s="393"/>
      <c r="R219" s="393"/>
      <c r="S219" s="393"/>
      <c r="T219" s="394"/>
      <c r="U219" s="255"/>
    </row>
    <row r="220" spans="2:21" s="3" customFormat="1" ht="100.15" customHeight="1" x14ac:dyDescent="0.2">
      <c r="B220" s="113"/>
      <c r="C220" s="388" t="s">
        <v>1023</v>
      </c>
      <c r="D220" s="389"/>
      <c r="E220" s="388"/>
      <c r="F220" s="389"/>
      <c r="G220" s="395" t="s">
        <v>1024</v>
      </c>
      <c r="H220" s="396"/>
      <c r="I220" s="396"/>
      <c r="J220" s="397"/>
      <c r="K220" s="392" t="s">
        <v>1208</v>
      </c>
      <c r="L220" s="393"/>
      <c r="M220" s="393"/>
      <c r="N220" s="393"/>
      <c r="O220" s="393"/>
      <c r="P220" s="393"/>
      <c r="Q220" s="393"/>
      <c r="R220" s="393"/>
      <c r="S220" s="393"/>
      <c r="T220" s="394"/>
      <c r="U220" s="255"/>
    </row>
    <row r="221" spans="2:21" s="3" customFormat="1" ht="128.44999999999999" customHeight="1" x14ac:dyDescent="0.2">
      <c r="B221" s="113"/>
      <c r="C221" s="388" t="s">
        <v>991</v>
      </c>
      <c r="D221" s="389"/>
      <c r="E221" s="388"/>
      <c r="F221" s="389"/>
      <c r="G221" s="395" t="s">
        <v>1075</v>
      </c>
      <c r="H221" s="396"/>
      <c r="I221" s="396"/>
      <c r="J221" s="397"/>
      <c r="K221" s="392" t="s">
        <v>1209</v>
      </c>
      <c r="L221" s="393"/>
      <c r="M221" s="393"/>
      <c r="N221" s="393"/>
      <c r="O221" s="393"/>
      <c r="P221" s="393"/>
      <c r="Q221" s="393"/>
      <c r="R221" s="393"/>
      <c r="S221" s="393"/>
      <c r="T221" s="394"/>
      <c r="U221" s="255"/>
    </row>
    <row r="222" spans="2:21" s="3" customFormat="1" ht="137.44999999999999" customHeight="1" x14ac:dyDescent="0.2">
      <c r="B222" s="112"/>
      <c r="C222" s="388" t="s">
        <v>1025</v>
      </c>
      <c r="D222" s="389"/>
      <c r="E222" s="388" t="s">
        <v>1026</v>
      </c>
      <c r="F222" s="389"/>
      <c r="G222" s="395" t="s">
        <v>1027</v>
      </c>
      <c r="H222" s="396"/>
      <c r="I222" s="396"/>
      <c r="J222" s="397"/>
      <c r="K222" s="392" t="s">
        <v>1210</v>
      </c>
      <c r="L222" s="393"/>
      <c r="M222" s="393"/>
      <c r="N222" s="393"/>
      <c r="O222" s="393"/>
      <c r="P222" s="393"/>
      <c r="Q222" s="393"/>
      <c r="R222" s="393"/>
      <c r="S222" s="393"/>
      <c r="T222" s="394"/>
      <c r="U222" s="255"/>
    </row>
    <row r="223" spans="2:21" s="3" customFormat="1" ht="96.6" customHeight="1" x14ac:dyDescent="0.2">
      <c r="B223" s="123"/>
      <c r="C223" s="388" t="s">
        <v>1028</v>
      </c>
      <c r="D223" s="389"/>
      <c r="E223" s="388"/>
      <c r="F223" s="389"/>
      <c r="G223" s="395" t="s">
        <v>1029</v>
      </c>
      <c r="H223" s="396"/>
      <c r="I223" s="396"/>
      <c r="J223" s="397"/>
      <c r="K223" s="392" t="s">
        <v>1102</v>
      </c>
      <c r="L223" s="393"/>
      <c r="M223" s="393"/>
      <c r="N223" s="393"/>
      <c r="O223" s="393"/>
      <c r="P223" s="393"/>
      <c r="Q223" s="393"/>
      <c r="R223" s="393"/>
      <c r="S223" s="393"/>
      <c r="T223" s="394"/>
      <c r="U223" s="255"/>
    </row>
    <row r="224" spans="2:21" s="3" customFormat="1" ht="85.9" customHeight="1" x14ac:dyDescent="0.2">
      <c r="B224" s="123"/>
      <c r="C224" s="388" t="s">
        <v>1030</v>
      </c>
      <c r="D224" s="389"/>
      <c r="E224" s="388" t="s">
        <v>1031</v>
      </c>
      <c r="F224" s="389"/>
      <c r="G224" s="395" t="s">
        <v>1032</v>
      </c>
      <c r="H224" s="396"/>
      <c r="I224" s="396"/>
      <c r="J224" s="397"/>
      <c r="K224" s="392" t="s">
        <v>1211</v>
      </c>
      <c r="L224" s="393"/>
      <c r="M224" s="393"/>
      <c r="N224" s="393"/>
      <c r="O224" s="393"/>
      <c r="P224" s="393"/>
      <c r="Q224" s="393"/>
      <c r="R224" s="393"/>
      <c r="S224" s="393"/>
      <c r="T224" s="394"/>
      <c r="U224" s="255"/>
    </row>
    <row r="225" spans="2:22" s="3" customFormat="1" ht="315" customHeight="1" x14ac:dyDescent="0.2">
      <c r="B225" s="124"/>
      <c r="C225" s="388" t="s">
        <v>720</v>
      </c>
      <c r="D225" s="389"/>
      <c r="E225" s="388" t="s">
        <v>753</v>
      </c>
      <c r="F225" s="389"/>
      <c r="G225" s="395" t="s">
        <v>1033</v>
      </c>
      <c r="H225" s="396"/>
      <c r="I225" s="396"/>
      <c r="J225" s="397"/>
      <c r="K225" s="392" t="s">
        <v>1212</v>
      </c>
      <c r="L225" s="393"/>
      <c r="M225" s="393"/>
      <c r="N225" s="393"/>
      <c r="O225" s="393"/>
      <c r="P225" s="393"/>
      <c r="Q225" s="393"/>
      <c r="R225" s="393"/>
      <c r="S225" s="393"/>
      <c r="T225" s="394"/>
      <c r="U225" s="255"/>
    </row>
    <row r="226" spans="2:22" s="3" customFormat="1" ht="88.15" customHeight="1" x14ac:dyDescent="0.2">
      <c r="B226" s="134"/>
      <c r="C226" s="388" t="s">
        <v>1138</v>
      </c>
      <c r="D226" s="389"/>
      <c r="E226" s="388"/>
      <c r="F226" s="389"/>
      <c r="G226" s="395" t="s">
        <v>1139</v>
      </c>
      <c r="H226" s="396"/>
      <c r="I226" s="396"/>
      <c r="J226" s="397"/>
      <c r="K226" s="392" t="s">
        <v>1213</v>
      </c>
      <c r="L226" s="393"/>
      <c r="M226" s="393"/>
      <c r="N226" s="393"/>
      <c r="O226" s="393"/>
      <c r="P226" s="393"/>
      <c r="Q226" s="393"/>
      <c r="R226" s="393"/>
      <c r="S226" s="393"/>
      <c r="T226" s="394"/>
      <c r="U226" s="255"/>
    </row>
    <row r="227" spans="2:22" s="3" customFormat="1" ht="108.6" customHeight="1" x14ac:dyDescent="0.2">
      <c r="B227" s="269"/>
      <c r="C227" s="388" t="s">
        <v>1103</v>
      </c>
      <c r="D227" s="389"/>
      <c r="E227" s="388"/>
      <c r="F227" s="389"/>
      <c r="G227" s="395" t="s">
        <v>1104</v>
      </c>
      <c r="H227" s="396"/>
      <c r="I227" s="396"/>
      <c r="J227" s="397"/>
      <c r="K227" s="392" t="s">
        <v>1214</v>
      </c>
      <c r="L227" s="393"/>
      <c r="M227" s="393"/>
      <c r="N227" s="393"/>
      <c r="O227" s="393"/>
      <c r="P227" s="393"/>
      <c r="Q227" s="393"/>
      <c r="R227" s="393"/>
      <c r="S227" s="393"/>
      <c r="T227" s="394"/>
      <c r="U227" s="255"/>
    </row>
    <row r="228" spans="2:22" s="3" customFormat="1" ht="55.15" customHeight="1" x14ac:dyDescent="0.2">
      <c r="B228" s="308"/>
      <c r="C228" s="388" t="s">
        <v>721</v>
      </c>
      <c r="D228" s="389"/>
      <c r="E228" s="388"/>
      <c r="F228" s="389"/>
      <c r="G228" s="395" t="s">
        <v>722</v>
      </c>
      <c r="H228" s="396"/>
      <c r="I228" s="396"/>
      <c r="J228" s="397"/>
      <c r="K228" s="392" t="s">
        <v>1215</v>
      </c>
      <c r="L228" s="393"/>
      <c r="M228" s="393"/>
      <c r="N228" s="393"/>
      <c r="O228" s="393"/>
      <c r="P228" s="393"/>
      <c r="Q228" s="393"/>
      <c r="R228" s="393"/>
      <c r="S228" s="393"/>
      <c r="T228" s="394"/>
      <c r="U228" s="255"/>
    </row>
    <row r="229" spans="2:22" s="3" customFormat="1" ht="40.9" customHeight="1" x14ac:dyDescent="0.2">
      <c r="B229" s="308"/>
      <c r="C229" s="388"/>
      <c r="D229" s="389"/>
      <c r="E229" s="388"/>
      <c r="F229" s="389"/>
      <c r="G229" s="395" t="s">
        <v>726</v>
      </c>
      <c r="H229" s="396"/>
      <c r="I229" s="396"/>
      <c r="J229" s="397"/>
      <c r="K229" s="392" t="s">
        <v>1105</v>
      </c>
      <c r="L229" s="393"/>
      <c r="M229" s="393"/>
      <c r="N229" s="393"/>
      <c r="O229" s="393"/>
      <c r="P229" s="393"/>
      <c r="Q229" s="393"/>
      <c r="R229" s="393"/>
      <c r="S229" s="393"/>
      <c r="T229" s="394"/>
      <c r="U229" s="255"/>
    </row>
    <row r="230" spans="2:22" s="3" customFormat="1" ht="37.9" customHeight="1" x14ac:dyDescent="0.2">
      <c r="B230" s="269"/>
      <c r="C230" s="388"/>
      <c r="D230" s="389"/>
      <c r="E230" s="388"/>
      <c r="F230" s="389"/>
      <c r="G230" s="390" t="s">
        <v>492</v>
      </c>
      <c r="H230" s="398"/>
      <c r="I230" s="398"/>
      <c r="J230" s="391"/>
      <c r="K230" s="392" t="s">
        <v>1058</v>
      </c>
      <c r="L230" s="393"/>
      <c r="M230" s="393"/>
      <c r="N230" s="393"/>
      <c r="O230" s="393"/>
      <c r="P230" s="393"/>
      <c r="Q230" s="393"/>
      <c r="R230" s="393"/>
      <c r="S230" s="393"/>
      <c r="T230" s="394"/>
      <c r="U230" s="255"/>
    </row>
    <row r="231" spans="2:22" s="22" customFormat="1" x14ac:dyDescent="0.2">
      <c r="B231" s="512"/>
      <c r="C231" s="513"/>
      <c r="D231" s="513"/>
      <c r="E231" s="513"/>
      <c r="F231" s="513"/>
      <c r="G231" s="513"/>
      <c r="H231" s="513"/>
      <c r="I231" s="513"/>
      <c r="J231" s="513"/>
      <c r="K231" s="513"/>
      <c r="L231" s="513"/>
      <c r="M231" s="513"/>
      <c r="N231" s="513"/>
      <c r="O231" s="513"/>
      <c r="P231" s="513"/>
      <c r="Q231" s="513"/>
      <c r="R231" s="513"/>
      <c r="S231" s="513"/>
      <c r="T231" s="514"/>
    </row>
    <row r="232" spans="2:22" s="22" customFormat="1" ht="30.4" customHeight="1" x14ac:dyDescent="0.2">
      <c r="B232" s="640" t="s">
        <v>86</v>
      </c>
      <c r="C232" s="470" t="s">
        <v>405</v>
      </c>
      <c r="D232" s="471"/>
      <c r="E232" s="471"/>
      <c r="F232" s="471"/>
      <c r="G232" s="471"/>
      <c r="H232" s="471"/>
      <c r="I232" s="471"/>
      <c r="J232" s="471"/>
      <c r="K232" s="471"/>
      <c r="L232" s="471"/>
      <c r="M232" s="471"/>
      <c r="N232" s="471"/>
      <c r="O232" s="471"/>
      <c r="P232" s="471"/>
      <c r="Q232" s="471"/>
      <c r="R232" s="471"/>
      <c r="S232" s="471"/>
      <c r="T232" s="472"/>
    </row>
    <row r="233" spans="2:22" s="3" customFormat="1" ht="14.1" customHeight="1" x14ac:dyDescent="0.2">
      <c r="B233" s="641"/>
      <c r="C233" s="402" t="s">
        <v>114</v>
      </c>
      <c r="D233" s="403"/>
      <c r="E233" s="403"/>
      <c r="F233" s="403"/>
      <c r="G233" s="403"/>
      <c r="H233" s="403"/>
      <c r="I233" s="403"/>
      <c r="J233" s="403"/>
      <c r="K233" s="403"/>
      <c r="L233" s="404"/>
      <c r="M233" s="483"/>
      <c r="N233" s="484"/>
      <c r="O233" s="484"/>
      <c r="P233" s="484"/>
      <c r="Q233" s="484"/>
      <c r="R233" s="484"/>
      <c r="S233" s="484"/>
      <c r="T233" s="485"/>
    </row>
    <row r="234" spans="2:22" s="3" customFormat="1" ht="15" customHeight="1" x14ac:dyDescent="0.2">
      <c r="B234" s="641"/>
      <c r="C234" s="380" t="s">
        <v>72</v>
      </c>
      <c r="D234" s="380"/>
      <c r="E234" s="380"/>
      <c r="F234" s="380" t="s">
        <v>348</v>
      </c>
      <c r="G234" s="380"/>
      <c r="H234" s="380" t="s">
        <v>62</v>
      </c>
      <c r="I234" s="380"/>
      <c r="J234" s="380" t="s">
        <v>73</v>
      </c>
      <c r="K234" s="380"/>
      <c r="L234" s="380"/>
      <c r="M234" s="486"/>
      <c r="N234" s="487"/>
      <c r="O234" s="487"/>
      <c r="P234" s="487"/>
      <c r="Q234" s="487"/>
      <c r="R234" s="487"/>
      <c r="S234" s="487"/>
      <c r="T234" s="488"/>
    </row>
    <row r="235" spans="2:22" s="3" customFormat="1" ht="21.75" customHeight="1" x14ac:dyDescent="0.2">
      <c r="B235" s="641"/>
      <c r="C235" s="500" t="s">
        <v>74</v>
      </c>
      <c r="D235" s="501"/>
      <c r="E235" s="502"/>
      <c r="F235" s="509">
        <v>1</v>
      </c>
      <c r="G235" s="511"/>
      <c r="H235" s="509">
        <v>1</v>
      </c>
      <c r="I235" s="511"/>
      <c r="J235" s="509">
        <f>F235-H235</f>
        <v>0</v>
      </c>
      <c r="K235" s="510"/>
      <c r="L235" s="511"/>
      <c r="M235" s="486"/>
      <c r="N235" s="487"/>
      <c r="O235" s="487"/>
      <c r="P235" s="487"/>
      <c r="Q235" s="487"/>
      <c r="R235" s="487"/>
      <c r="S235" s="487"/>
      <c r="T235" s="488"/>
      <c r="V235" s="73"/>
    </row>
    <row r="236" spans="2:22" s="3" customFormat="1" ht="22.5" customHeight="1" x14ac:dyDescent="0.2">
      <c r="B236" s="641"/>
      <c r="C236" s="61"/>
      <c r="D236" s="61"/>
      <c r="E236" s="61"/>
      <c r="F236" s="60"/>
      <c r="G236" s="60"/>
      <c r="H236" s="60"/>
      <c r="I236" s="60"/>
      <c r="J236" s="60"/>
      <c r="K236" s="60"/>
      <c r="L236" s="60"/>
      <c r="M236" s="486"/>
      <c r="N236" s="487"/>
      <c r="O236" s="487"/>
      <c r="P236" s="487"/>
      <c r="Q236" s="487"/>
      <c r="R236" s="487"/>
      <c r="S236" s="487"/>
      <c r="T236" s="488"/>
    </row>
    <row r="237" spans="2:22" s="3" customFormat="1" ht="37.9" customHeight="1" x14ac:dyDescent="0.2">
      <c r="B237" s="641"/>
      <c r="C237" s="381" t="s">
        <v>75</v>
      </c>
      <c r="D237" s="382"/>
      <c r="E237" s="381" t="s">
        <v>64</v>
      </c>
      <c r="F237" s="382"/>
      <c r="G237" s="63" t="s">
        <v>76</v>
      </c>
      <c r="H237" s="637" t="s">
        <v>77</v>
      </c>
      <c r="I237" s="639"/>
      <c r="J237" s="63" t="s">
        <v>78</v>
      </c>
      <c r="K237" s="637" t="s">
        <v>79</v>
      </c>
      <c r="L237" s="639"/>
      <c r="M237" s="486"/>
      <c r="N237" s="487"/>
      <c r="O237" s="487"/>
      <c r="P237" s="487"/>
      <c r="Q237" s="487"/>
      <c r="R237" s="487"/>
      <c r="S237" s="487"/>
      <c r="T237" s="488"/>
    </row>
    <row r="238" spans="2:22" s="3" customFormat="1" ht="22.5" customHeight="1" x14ac:dyDescent="0.2">
      <c r="B238" s="641"/>
      <c r="C238" s="426">
        <v>42689</v>
      </c>
      <c r="D238" s="427"/>
      <c r="E238" s="426">
        <v>42840</v>
      </c>
      <c r="F238" s="427"/>
      <c r="G238" s="17">
        <f>+K139</f>
        <v>151</v>
      </c>
      <c r="H238" s="719">
        <f>100/G238</f>
        <v>0.66225165562913912</v>
      </c>
      <c r="I238" s="720"/>
      <c r="J238" s="17">
        <v>20</v>
      </c>
      <c r="K238" s="730">
        <v>100</v>
      </c>
      <c r="L238" s="731"/>
      <c r="M238" s="486"/>
      <c r="N238" s="487"/>
      <c r="O238" s="487"/>
      <c r="P238" s="487"/>
      <c r="Q238" s="487"/>
      <c r="R238" s="487"/>
      <c r="S238" s="487"/>
      <c r="T238" s="488"/>
    </row>
    <row r="239" spans="2:22" s="3" customFormat="1" ht="15.75" customHeight="1" x14ac:dyDescent="0.2">
      <c r="B239" s="641"/>
      <c r="C239" s="61"/>
      <c r="D239" s="62"/>
      <c r="E239" s="59"/>
      <c r="F239" s="17"/>
      <c r="G239" s="20"/>
      <c r="H239" s="20"/>
      <c r="I239" s="17"/>
      <c r="J239" s="19"/>
      <c r="K239" s="19"/>
      <c r="L239" s="60"/>
      <c r="M239" s="486"/>
      <c r="N239" s="487"/>
      <c r="O239" s="487"/>
      <c r="P239" s="487"/>
      <c r="Q239" s="487"/>
      <c r="R239" s="487"/>
      <c r="S239" s="487"/>
      <c r="T239" s="488"/>
    </row>
    <row r="240" spans="2:22" s="3" customFormat="1" ht="29.25" customHeight="1" x14ac:dyDescent="0.2">
      <c r="B240" s="641"/>
      <c r="C240" s="402" t="s">
        <v>80</v>
      </c>
      <c r="D240" s="403"/>
      <c r="E240" s="403"/>
      <c r="F240" s="403"/>
      <c r="G240" s="403"/>
      <c r="H240" s="403"/>
      <c r="I240" s="403"/>
      <c r="J240" s="403"/>
      <c r="K240" s="403"/>
      <c r="L240" s="404"/>
      <c r="M240" s="486"/>
      <c r="N240" s="487"/>
      <c r="O240" s="487"/>
      <c r="P240" s="487"/>
      <c r="Q240" s="487"/>
      <c r="R240" s="487"/>
      <c r="S240" s="487"/>
      <c r="T240" s="488"/>
      <c r="V240" s="23"/>
    </row>
    <row r="241" spans="2:20" s="3" customFormat="1" ht="40.5" customHeight="1" x14ac:dyDescent="0.2">
      <c r="B241" s="641"/>
      <c r="C241" s="721" t="s">
        <v>87</v>
      </c>
      <c r="D241" s="721"/>
      <c r="E241" s="721"/>
      <c r="F241" s="71">
        <v>25</v>
      </c>
      <c r="G241" s="476" t="s">
        <v>88</v>
      </c>
      <c r="H241" s="476"/>
      <c r="I241" s="21">
        <v>15</v>
      </c>
      <c r="J241" s="476" t="s">
        <v>89</v>
      </c>
      <c r="K241" s="476"/>
      <c r="L241" s="59">
        <v>10</v>
      </c>
      <c r="M241" s="489"/>
      <c r="N241" s="490"/>
      <c r="O241" s="490"/>
      <c r="P241" s="490"/>
      <c r="Q241" s="490"/>
      <c r="R241" s="490"/>
      <c r="S241" s="490"/>
      <c r="T241" s="491"/>
    </row>
    <row r="242" spans="2:20" s="3" customFormat="1" ht="27" customHeight="1" x14ac:dyDescent="0.2">
      <c r="B242" s="641"/>
      <c r="C242" s="745" t="s">
        <v>90</v>
      </c>
      <c r="D242" s="746"/>
      <c r="E242" s="746"/>
      <c r="F242" s="746"/>
      <c r="G242" s="746"/>
      <c r="H242" s="746"/>
      <c r="I242" s="746"/>
      <c r="J242" s="746"/>
      <c r="K242" s="746"/>
      <c r="L242" s="746"/>
      <c r="M242" s="746"/>
      <c r="N242" s="746"/>
      <c r="O242" s="746"/>
      <c r="P242" s="746"/>
      <c r="Q242" s="746"/>
      <c r="R242" s="746"/>
      <c r="S242" s="746"/>
      <c r="T242" s="747"/>
    </row>
    <row r="243" spans="2:20" s="3" customFormat="1" ht="22.5" customHeight="1" x14ac:dyDescent="0.2">
      <c r="B243" s="641"/>
      <c r="C243" s="712" t="s">
        <v>81</v>
      </c>
      <c r="D243" s="722"/>
      <c r="E243" s="722"/>
      <c r="F243" s="713"/>
      <c r="G243" s="715" t="s">
        <v>91</v>
      </c>
      <c r="H243" s="715"/>
      <c r="I243" s="715"/>
      <c r="J243" s="380" t="s">
        <v>92</v>
      </c>
      <c r="K243" s="380"/>
      <c r="L243" s="380"/>
      <c r="M243" s="483" t="s">
        <v>82</v>
      </c>
      <c r="N243" s="484"/>
      <c r="O243" s="484"/>
      <c r="P243" s="484"/>
      <c r="Q243" s="484"/>
      <c r="R243" s="484"/>
      <c r="S243" s="484"/>
      <c r="T243" s="485"/>
    </row>
    <row r="244" spans="2:20" s="3" customFormat="1" ht="32.25" customHeight="1" x14ac:dyDescent="0.2">
      <c r="B244" s="641"/>
      <c r="C244" s="715" t="s">
        <v>83</v>
      </c>
      <c r="D244" s="715"/>
      <c r="E244" s="712" t="s">
        <v>349</v>
      </c>
      <c r="F244" s="713"/>
      <c r="G244" s="715"/>
      <c r="H244" s="715"/>
      <c r="I244" s="715"/>
      <c r="J244" s="380"/>
      <c r="K244" s="380"/>
      <c r="L244" s="380"/>
      <c r="M244" s="489"/>
      <c r="N244" s="490"/>
      <c r="O244" s="490"/>
      <c r="P244" s="490"/>
      <c r="Q244" s="490"/>
      <c r="R244" s="490"/>
      <c r="S244" s="490"/>
      <c r="T244" s="491"/>
    </row>
    <row r="245" spans="2:20" s="3" customFormat="1" ht="31.5" customHeight="1" x14ac:dyDescent="0.2">
      <c r="B245" s="641"/>
      <c r="C245" s="714" t="s">
        <v>406</v>
      </c>
      <c r="D245" s="714"/>
      <c r="E245" s="714" t="s">
        <v>407</v>
      </c>
      <c r="F245" s="714"/>
      <c r="G245" s="522" t="s">
        <v>408</v>
      </c>
      <c r="H245" s="522"/>
      <c r="I245" s="522"/>
      <c r="J245" s="732">
        <v>1</v>
      </c>
      <c r="K245" s="732"/>
      <c r="L245" s="732"/>
      <c r="M245" s="711" t="s">
        <v>410</v>
      </c>
      <c r="N245" s="711"/>
      <c r="O245" s="711"/>
      <c r="P245" s="711"/>
      <c r="Q245" s="711"/>
      <c r="R245" s="711"/>
      <c r="S245" s="711"/>
      <c r="T245" s="711"/>
    </row>
    <row r="246" spans="2:20" s="3" customFormat="1" ht="15" customHeight="1" x14ac:dyDescent="0.2">
      <c r="B246" s="381"/>
      <c r="C246" s="533"/>
      <c r="D246" s="533"/>
      <c r="E246" s="533"/>
      <c r="F246" s="533"/>
      <c r="G246" s="533"/>
      <c r="H246" s="533"/>
      <c r="I246" s="533"/>
      <c r="J246" s="533"/>
      <c r="K246" s="533"/>
      <c r="L246" s="533"/>
      <c r="M246" s="533"/>
      <c r="N246" s="533"/>
      <c r="O246" s="533"/>
      <c r="P246" s="533"/>
      <c r="Q246" s="533"/>
      <c r="R246" s="533"/>
      <c r="S246" s="533"/>
      <c r="T246" s="382"/>
    </row>
    <row r="247" spans="2:20" s="3" customFormat="1" ht="27.4" customHeight="1" x14ac:dyDescent="0.2">
      <c r="B247" s="470" t="s">
        <v>69</v>
      </c>
      <c r="C247" s="471"/>
      <c r="D247" s="471"/>
      <c r="E247" s="471"/>
      <c r="F247" s="471"/>
      <c r="G247" s="471"/>
      <c r="H247" s="471"/>
      <c r="I247" s="471"/>
      <c r="J247" s="471"/>
      <c r="K247" s="471"/>
      <c r="L247" s="471"/>
      <c r="M247" s="471"/>
      <c r="N247" s="471"/>
      <c r="O247" s="471"/>
      <c r="P247" s="471"/>
      <c r="Q247" s="471"/>
      <c r="R247" s="471"/>
      <c r="S247" s="471"/>
      <c r="T247" s="472"/>
    </row>
    <row r="248" spans="2:20" s="3" customFormat="1" ht="22.5" customHeight="1" x14ac:dyDescent="0.2">
      <c r="B248" s="402" t="s">
        <v>114</v>
      </c>
      <c r="C248" s="403"/>
      <c r="D248" s="403"/>
      <c r="E248" s="403"/>
      <c r="F248" s="403"/>
      <c r="G248" s="403"/>
      <c r="H248" s="403"/>
      <c r="I248" s="403"/>
      <c r="J248" s="403"/>
      <c r="K248" s="404"/>
      <c r="L248" s="381"/>
      <c r="M248" s="533"/>
      <c r="N248" s="533"/>
      <c r="O248" s="533"/>
      <c r="P248" s="533"/>
      <c r="Q248" s="533"/>
      <c r="R248" s="533"/>
      <c r="S248" s="533"/>
      <c r="T248" s="382"/>
    </row>
    <row r="249" spans="2:20" s="3" customFormat="1" ht="22.5" customHeight="1" x14ac:dyDescent="0.2">
      <c r="B249" s="380" t="s">
        <v>72</v>
      </c>
      <c r="C249" s="380"/>
      <c r="D249" s="380"/>
      <c r="E249" s="381" t="s">
        <v>348</v>
      </c>
      <c r="F249" s="382"/>
      <c r="G249" s="380" t="s">
        <v>62</v>
      </c>
      <c r="H249" s="380"/>
      <c r="I249" s="380" t="s">
        <v>85</v>
      </c>
      <c r="J249" s="380"/>
      <c r="K249" s="380"/>
      <c r="L249" s="409"/>
      <c r="M249" s="410"/>
      <c r="N249" s="410"/>
      <c r="O249" s="410"/>
      <c r="P249" s="410"/>
      <c r="Q249" s="410"/>
      <c r="R249" s="410"/>
      <c r="S249" s="410"/>
      <c r="T249" s="411"/>
    </row>
    <row r="250" spans="2:20" s="3" customFormat="1" ht="22.5" customHeight="1" x14ac:dyDescent="0.2">
      <c r="B250" s="476" t="s">
        <v>74</v>
      </c>
      <c r="C250" s="476"/>
      <c r="D250" s="476"/>
      <c r="E250" s="430">
        <f>+G253/100</f>
        <v>0.79879999999999995</v>
      </c>
      <c r="F250" s="431"/>
      <c r="G250" s="445">
        <v>0.86450000000000005</v>
      </c>
      <c r="H250" s="445"/>
      <c r="I250" s="399">
        <f>+E250-G250</f>
        <v>-6.5700000000000092E-2</v>
      </c>
      <c r="J250" s="399"/>
      <c r="K250" s="399"/>
      <c r="L250" s="412"/>
      <c r="M250" s="413"/>
      <c r="N250" s="413"/>
      <c r="O250" s="413"/>
      <c r="P250" s="413"/>
      <c r="Q250" s="413"/>
      <c r="R250" s="413"/>
      <c r="S250" s="413"/>
      <c r="T250" s="414"/>
    </row>
    <row r="251" spans="2:20" s="3" customFormat="1" ht="22.5" customHeight="1" x14ac:dyDescent="0.2">
      <c r="B251" s="433"/>
      <c r="C251" s="434"/>
      <c r="D251" s="434"/>
      <c r="E251" s="434"/>
      <c r="F251" s="434"/>
      <c r="G251" s="434"/>
      <c r="H251" s="434"/>
      <c r="I251" s="434"/>
      <c r="J251" s="434"/>
      <c r="K251" s="435"/>
      <c r="L251" s="412"/>
      <c r="M251" s="413"/>
      <c r="N251" s="413"/>
      <c r="O251" s="413"/>
      <c r="P251" s="413"/>
      <c r="Q251" s="413"/>
      <c r="R251" s="413"/>
      <c r="S251" s="413"/>
      <c r="T251" s="414"/>
    </row>
    <row r="252" spans="2:20" s="3" customFormat="1" ht="34.9" customHeight="1" x14ac:dyDescent="0.2">
      <c r="B252" s="380" t="s">
        <v>75</v>
      </c>
      <c r="C252" s="380"/>
      <c r="D252" s="380" t="s">
        <v>64</v>
      </c>
      <c r="E252" s="380"/>
      <c r="F252" s="63" t="s">
        <v>76</v>
      </c>
      <c r="G252" s="637" t="s">
        <v>79</v>
      </c>
      <c r="H252" s="638"/>
      <c r="I252" s="638"/>
      <c r="J252" s="638"/>
      <c r="K252" s="639"/>
      <c r="L252" s="412"/>
      <c r="M252" s="413"/>
      <c r="N252" s="413"/>
      <c r="O252" s="413"/>
      <c r="P252" s="413"/>
      <c r="Q252" s="413"/>
      <c r="R252" s="413"/>
      <c r="S252" s="413"/>
      <c r="T252" s="414"/>
    </row>
    <row r="253" spans="2:20" s="3" customFormat="1" ht="30" customHeight="1" x14ac:dyDescent="0.2">
      <c r="B253" s="481">
        <f>I140</f>
        <v>42684</v>
      </c>
      <c r="C253" s="522"/>
      <c r="D253" s="481">
        <f>J140</f>
        <v>44923</v>
      </c>
      <c r="E253" s="522"/>
      <c r="F253" s="17">
        <f>K140</f>
        <v>2239</v>
      </c>
      <c r="G253" s="405">
        <v>79.88</v>
      </c>
      <c r="H253" s="406"/>
      <c r="I253" s="406"/>
      <c r="J253" s="406"/>
      <c r="K253" s="407"/>
      <c r="L253" s="412"/>
      <c r="M253" s="413"/>
      <c r="N253" s="413"/>
      <c r="O253" s="413"/>
      <c r="P253" s="413"/>
      <c r="Q253" s="413"/>
      <c r="R253" s="413"/>
      <c r="S253" s="413"/>
      <c r="T253" s="414"/>
    </row>
    <row r="254" spans="2:20" s="3" customFormat="1" ht="25.5" customHeight="1" x14ac:dyDescent="0.2">
      <c r="B254" s="433"/>
      <c r="C254" s="434"/>
      <c r="D254" s="434"/>
      <c r="E254" s="434"/>
      <c r="F254" s="434"/>
      <c r="G254" s="434"/>
      <c r="H254" s="434"/>
      <c r="I254" s="434"/>
      <c r="J254" s="434"/>
      <c r="K254" s="435"/>
      <c r="L254" s="412"/>
      <c r="M254" s="413"/>
      <c r="N254" s="413"/>
      <c r="O254" s="413"/>
      <c r="P254" s="413"/>
      <c r="Q254" s="413"/>
      <c r="R254" s="413"/>
      <c r="S254" s="413"/>
      <c r="T254" s="414"/>
    </row>
    <row r="255" spans="2:20" s="3" customFormat="1" ht="24" customHeight="1" x14ac:dyDescent="0.2">
      <c r="B255" s="402" t="s">
        <v>80</v>
      </c>
      <c r="C255" s="403"/>
      <c r="D255" s="403"/>
      <c r="E255" s="403"/>
      <c r="F255" s="403"/>
      <c r="G255" s="403"/>
      <c r="H255" s="403"/>
      <c r="I255" s="403"/>
      <c r="J255" s="403"/>
      <c r="K255" s="404"/>
      <c r="L255" s="415"/>
      <c r="M255" s="416"/>
      <c r="N255" s="416"/>
      <c r="O255" s="416"/>
      <c r="P255" s="416"/>
      <c r="Q255" s="416"/>
      <c r="R255" s="416"/>
      <c r="S255" s="416"/>
      <c r="T255" s="417"/>
    </row>
    <row r="256" spans="2:20" s="3" customFormat="1" ht="37.5" customHeight="1" x14ac:dyDescent="0.2">
      <c r="B256" s="634" t="s">
        <v>93</v>
      </c>
      <c r="C256" s="635"/>
      <c r="D256" s="635"/>
      <c r="E256" s="635"/>
      <c r="F256" s="636"/>
      <c r="G256" s="718" t="s">
        <v>94</v>
      </c>
      <c r="H256" s="718"/>
      <c r="I256" s="726" t="s">
        <v>95</v>
      </c>
      <c r="J256" s="726"/>
      <c r="K256" s="64" t="s">
        <v>286</v>
      </c>
      <c r="L256" s="634" t="s">
        <v>96</v>
      </c>
      <c r="M256" s="635"/>
      <c r="N256" s="635"/>
      <c r="O256" s="635"/>
      <c r="P256" s="635"/>
      <c r="Q256" s="635"/>
      <c r="R256" s="635"/>
      <c r="S256" s="635"/>
      <c r="T256" s="636"/>
    </row>
    <row r="257" spans="2:39" s="3" customFormat="1" ht="33" customHeight="1" x14ac:dyDescent="0.25">
      <c r="B257" s="723" t="s">
        <v>97</v>
      </c>
      <c r="C257" s="724"/>
      <c r="D257" s="724"/>
      <c r="E257" s="724"/>
      <c r="F257" s="725"/>
      <c r="G257" s="380" t="s">
        <v>98</v>
      </c>
      <c r="H257" s="380"/>
      <c r="I257" s="744" t="s">
        <v>98</v>
      </c>
      <c r="J257" s="744"/>
      <c r="K257" s="24"/>
      <c r="L257" s="727"/>
      <c r="M257" s="728"/>
      <c r="N257" s="728"/>
      <c r="O257" s="728"/>
      <c r="P257" s="728"/>
      <c r="Q257" s="728"/>
      <c r="R257" s="728"/>
      <c r="S257" s="728"/>
      <c r="T257" s="729"/>
    </row>
    <row r="258" spans="2:39" s="3" customFormat="1" ht="28.15" customHeight="1" x14ac:dyDescent="0.2">
      <c r="B258" s="432" t="s">
        <v>81</v>
      </c>
      <c r="C258" s="432"/>
      <c r="D258" s="432"/>
      <c r="E258" s="432"/>
      <c r="F258" s="432" t="s">
        <v>44</v>
      </c>
      <c r="G258" s="432"/>
      <c r="H258" s="432"/>
      <c r="I258" s="432"/>
      <c r="J258" s="503" t="s">
        <v>82</v>
      </c>
      <c r="K258" s="504"/>
      <c r="L258" s="504"/>
      <c r="M258" s="504"/>
      <c r="N258" s="504"/>
      <c r="O258" s="504"/>
      <c r="P258" s="504"/>
      <c r="Q258" s="504"/>
      <c r="R258" s="504"/>
      <c r="S258" s="504"/>
      <c r="T258" s="505"/>
    </row>
    <row r="259" spans="2:39" s="3" customFormat="1" ht="28.15" customHeight="1" x14ac:dyDescent="0.2">
      <c r="B259" s="432" t="s">
        <v>83</v>
      </c>
      <c r="C259" s="432"/>
      <c r="D259" s="432" t="s">
        <v>349</v>
      </c>
      <c r="E259" s="432"/>
      <c r="F259" s="432"/>
      <c r="G259" s="432"/>
      <c r="H259" s="432"/>
      <c r="I259" s="432"/>
      <c r="J259" s="506"/>
      <c r="K259" s="507"/>
      <c r="L259" s="507"/>
      <c r="M259" s="507"/>
      <c r="N259" s="507"/>
      <c r="O259" s="507"/>
      <c r="P259" s="507"/>
      <c r="Q259" s="507"/>
      <c r="R259" s="507"/>
      <c r="S259" s="507"/>
      <c r="T259" s="508"/>
    </row>
    <row r="260" spans="2:39" s="3" customFormat="1" ht="143.44999999999999" customHeight="1" x14ac:dyDescent="0.2">
      <c r="B260" s="390" t="s">
        <v>1076</v>
      </c>
      <c r="C260" s="391"/>
      <c r="D260" s="390" t="s">
        <v>1141</v>
      </c>
      <c r="E260" s="391"/>
      <c r="F260" s="395" t="s">
        <v>1142</v>
      </c>
      <c r="G260" s="396"/>
      <c r="H260" s="396"/>
      <c r="I260" s="397"/>
      <c r="J260" s="392" t="s">
        <v>1218</v>
      </c>
      <c r="K260" s="393"/>
      <c r="L260" s="393"/>
      <c r="M260" s="393"/>
      <c r="N260" s="393"/>
      <c r="O260" s="393"/>
      <c r="P260" s="393"/>
      <c r="Q260" s="393"/>
      <c r="R260" s="393"/>
      <c r="S260" s="393"/>
      <c r="T260" s="394"/>
    </row>
    <row r="261" spans="2:39" s="3" customFormat="1" ht="210" customHeight="1" x14ac:dyDescent="0.2">
      <c r="B261" s="390" t="s">
        <v>521</v>
      </c>
      <c r="C261" s="391"/>
      <c r="D261" s="390" t="s">
        <v>522</v>
      </c>
      <c r="E261" s="391"/>
      <c r="F261" s="395" t="s">
        <v>740</v>
      </c>
      <c r="G261" s="396"/>
      <c r="H261" s="396"/>
      <c r="I261" s="397"/>
      <c r="J261" s="392" t="s">
        <v>1219</v>
      </c>
      <c r="K261" s="393"/>
      <c r="L261" s="393"/>
      <c r="M261" s="393"/>
      <c r="N261" s="393"/>
      <c r="O261" s="393"/>
      <c r="P261" s="393"/>
      <c r="Q261" s="393"/>
      <c r="R261" s="393"/>
      <c r="S261" s="393"/>
      <c r="T261" s="394"/>
      <c r="U261" s="255"/>
    </row>
    <row r="262" spans="2:39" s="3" customFormat="1" ht="134.44999999999999" customHeight="1" x14ac:dyDescent="0.2">
      <c r="B262" s="390" t="s">
        <v>810</v>
      </c>
      <c r="C262" s="391"/>
      <c r="D262" s="390" t="s">
        <v>811</v>
      </c>
      <c r="E262" s="391"/>
      <c r="F262" s="395" t="s">
        <v>812</v>
      </c>
      <c r="G262" s="396"/>
      <c r="H262" s="396"/>
      <c r="I262" s="397"/>
      <c r="J262" s="392" t="s">
        <v>1221</v>
      </c>
      <c r="K262" s="393"/>
      <c r="L262" s="393"/>
      <c r="M262" s="393"/>
      <c r="N262" s="393"/>
      <c r="O262" s="393"/>
      <c r="P262" s="393"/>
      <c r="Q262" s="393"/>
      <c r="R262" s="393"/>
      <c r="S262" s="393"/>
      <c r="T262" s="394"/>
      <c r="U262" s="255"/>
    </row>
    <row r="263" spans="2:39" s="3" customFormat="1" ht="39" customHeight="1" x14ac:dyDescent="0.2">
      <c r="B263" s="390" t="s">
        <v>496</v>
      </c>
      <c r="C263" s="391"/>
      <c r="D263" s="390" t="s">
        <v>497</v>
      </c>
      <c r="E263" s="391"/>
      <c r="F263" s="390" t="s">
        <v>545</v>
      </c>
      <c r="G263" s="398"/>
      <c r="H263" s="398"/>
      <c r="I263" s="391"/>
      <c r="J263" s="392" t="s">
        <v>1220</v>
      </c>
      <c r="K263" s="393"/>
      <c r="L263" s="393"/>
      <c r="M263" s="393"/>
      <c r="N263" s="393"/>
      <c r="O263" s="393"/>
      <c r="P263" s="393"/>
      <c r="Q263" s="393"/>
      <c r="R263" s="393"/>
      <c r="S263" s="393"/>
      <c r="T263" s="394"/>
      <c r="U263" s="255"/>
    </row>
    <row r="264" spans="2:39" s="3" customFormat="1" ht="84" customHeight="1" x14ac:dyDescent="0.2">
      <c r="B264" s="390" t="s">
        <v>1106</v>
      </c>
      <c r="C264" s="391"/>
      <c r="D264" s="390"/>
      <c r="E264" s="391"/>
      <c r="F264" s="390" t="s">
        <v>1107</v>
      </c>
      <c r="G264" s="398"/>
      <c r="H264" s="398"/>
      <c r="I264" s="391"/>
      <c r="J264" s="392" t="s">
        <v>992</v>
      </c>
      <c r="K264" s="393"/>
      <c r="L264" s="393"/>
      <c r="M264" s="393"/>
      <c r="N264" s="393"/>
      <c r="O264" s="393"/>
      <c r="P264" s="393"/>
      <c r="Q264" s="393"/>
      <c r="R264" s="393"/>
      <c r="S264" s="393"/>
      <c r="T264" s="394"/>
      <c r="U264" s="255"/>
    </row>
    <row r="265" spans="2:39" s="3" customFormat="1" ht="15" customHeight="1" x14ac:dyDescent="0.2">
      <c r="B265" s="381"/>
      <c r="C265" s="533"/>
      <c r="D265" s="533"/>
      <c r="E265" s="533"/>
      <c r="F265" s="533"/>
      <c r="G265" s="533"/>
      <c r="H265" s="533"/>
      <c r="I265" s="533"/>
      <c r="J265" s="533"/>
      <c r="K265" s="533"/>
      <c r="L265" s="533"/>
      <c r="M265" s="533"/>
      <c r="N265" s="533"/>
      <c r="O265" s="533"/>
      <c r="P265" s="533"/>
      <c r="Q265" s="533"/>
      <c r="R265" s="533"/>
      <c r="S265" s="533"/>
      <c r="T265" s="382"/>
    </row>
    <row r="266" spans="2:39" s="3" customFormat="1" ht="22.5" customHeight="1" x14ac:dyDescent="0.2">
      <c r="B266" s="642" t="s">
        <v>99</v>
      </c>
      <c r="C266" s="643"/>
      <c r="D266" s="643"/>
      <c r="E266" s="643"/>
      <c r="F266" s="643"/>
      <c r="G266" s="643"/>
      <c r="H266" s="643"/>
      <c r="I266" s="643"/>
      <c r="J266" s="643"/>
      <c r="K266" s="643"/>
      <c r="L266" s="643"/>
      <c r="M266" s="643"/>
      <c r="N266" s="643"/>
      <c r="O266" s="643"/>
      <c r="P266" s="643"/>
      <c r="Q266" s="643"/>
      <c r="R266" s="643"/>
      <c r="S266" s="643"/>
      <c r="T266" s="644"/>
    </row>
    <row r="267" spans="2:39" s="3" customFormat="1" ht="30.4" customHeight="1" x14ac:dyDescent="0.2">
      <c r="B267" s="640" t="s">
        <v>84</v>
      </c>
      <c r="C267" s="629" t="s">
        <v>495</v>
      </c>
      <c r="D267" s="716"/>
      <c r="E267" s="716"/>
      <c r="F267" s="716"/>
      <c r="G267" s="716"/>
      <c r="H267" s="716"/>
      <c r="I267" s="716"/>
      <c r="J267" s="716"/>
      <c r="K267" s="716"/>
      <c r="L267" s="716"/>
      <c r="M267" s="716"/>
      <c r="N267" s="716"/>
      <c r="O267" s="716"/>
      <c r="P267" s="716"/>
      <c r="Q267" s="716"/>
      <c r="R267" s="716"/>
      <c r="S267" s="716"/>
      <c r="T267" s="717"/>
    </row>
    <row r="268" spans="2:39" s="3" customFormat="1" ht="22.5" customHeight="1" x14ac:dyDescent="0.2">
      <c r="B268" s="641"/>
      <c r="C268" s="402" t="s">
        <v>114</v>
      </c>
      <c r="D268" s="403"/>
      <c r="E268" s="403"/>
      <c r="F268" s="403"/>
      <c r="G268" s="403"/>
      <c r="H268" s="403"/>
      <c r="I268" s="403"/>
      <c r="J268" s="403"/>
      <c r="K268" s="403"/>
      <c r="L268" s="404"/>
      <c r="M268" s="402"/>
      <c r="N268" s="403"/>
      <c r="O268" s="403"/>
      <c r="P268" s="403"/>
      <c r="Q268" s="403"/>
      <c r="R268" s="403"/>
      <c r="S268" s="403"/>
      <c r="T268" s="404"/>
    </row>
    <row r="269" spans="2:39" s="3" customFormat="1" ht="22.5" customHeight="1" x14ac:dyDescent="0.2">
      <c r="B269" s="641"/>
      <c r="C269" s="380" t="s">
        <v>72</v>
      </c>
      <c r="D269" s="380"/>
      <c r="E269" s="380"/>
      <c r="F269" s="380" t="s">
        <v>348</v>
      </c>
      <c r="G269" s="380"/>
      <c r="H269" s="380" t="s">
        <v>62</v>
      </c>
      <c r="I269" s="380"/>
      <c r="J269" s="380" t="s">
        <v>85</v>
      </c>
      <c r="K269" s="380"/>
      <c r="L269" s="380"/>
      <c r="M269" s="409"/>
      <c r="N269" s="410"/>
      <c r="O269" s="410"/>
      <c r="P269" s="410"/>
      <c r="Q269" s="410"/>
      <c r="R269" s="410"/>
      <c r="S269" s="410"/>
      <c r="T269" s="411"/>
    </row>
    <row r="270" spans="2:39" s="3" customFormat="1" ht="22.15" customHeight="1" x14ac:dyDescent="0.2">
      <c r="B270" s="641"/>
      <c r="C270" s="381" t="s">
        <v>72</v>
      </c>
      <c r="D270" s="533"/>
      <c r="E270" s="382"/>
      <c r="F270" s="381" t="s">
        <v>348</v>
      </c>
      <c r="G270" s="382"/>
      <c r="H270" s="381" t="s">
        <v>62</v>
      </c>
      <c r="I270" s="382"/>
      <c r="J270" s="381" t="s">
        <v>85</v>
      </c>
      <c r="K270" s="533"/>
      <c r="L270" s="382"/>
      <c r="M270" s="412"/>
      <c r="N270" s="413"/>
      <c r="O270" s="413"/>
      <c r="P270" s="413"/>
      <c r="Q270" s="413"/>
      <c r="R270" s="413"/>
      <c r="S270" s="413"/>
      <c r="T270" s="414"/>
      <c r="V270" s="46"/>
      <c r="W270" s="46"/>
      <c r="X270" s="46"/>
      <c r="Y270" s="46"/>
      <c r="Z270" s="46"/>
      <c r="AA270" s="46"/>
      <c r="AB270" s="46"/>
      <c r="AC270" s="46"/>
      <c r="AD270" s="46"/>
      <c r="AE270" s="46"/>
      <c r="AF270" s="46"/>
      <c r="AG270" s="46"/>
      <c r="AH270" s="46"/>
      <c r="AI270" s="46"/>
      <c r="AJ270" s="46"/>
      <c r="AK270" s="46"/>
      <c r="AL270" s="46"/>
      <c r="AM270" s="46"/>
    </row>
    <row r="271" spans="2:39" s="3" customFormat="1" ht="14.25" x14ac:dyDescent="0.2">
      <c r="B271" s="641"/>
      <c r="C271" s="476" t="s">
        <v>74</v>
      </c>
      <c r="D271" s="476"/>
      <c r="E271" s="476"/>
      <c r="F271" s="626">
        <f>+H274</f>
        <v>1</v>
      </c>
      <c r="G271" s="626"/>
      <c r="H271" s="626">
        <v>1</v>
      </c>
      <c r="I271" s="626"/>
      <c r="J271" s="626">
        <f>+F271</f>
        <v>1</v>
      </c>
      <c r="K271" s="626"/>
      <c r="L271" s="626"/>
      <c r="M271" s="412"/>
      <c r="N271" s="413"/>
      <c r="O271" s="413"/>
      <c r="P271" s="413"/>
      <c r="Q271" s="413"/>
      <c r="R271" s="413"/>
      <c r="S271" s="413"/>
      <c r="T271" s="414"/>
      <c r="V271" s="46"/>
      <c r="W271" s="46"/>
      <c r="X271" s="46"/>
      <c r="Y271" s="46"/>
      <c r="Z271" s="46"/>
      <c r="AA271" s="46"/>
      <c r="AB271" s="46"/>
      <c r="AC271" s="46"/>
      <c r="AD271" s="46"/>
      <c r="AE271" s="46"/>
      <c r="AF271" s="46"/>
      <c r="AG271" s="46"/>
      <c r="AH271" s="46"/>
      <c r="AI271" s="46"/>
      <c r="AJ271" s="46"/>
      <c r="AK271" s="46"/>
      <c r="AL271" s="46"/>
      <c r="AM271" s="46"/>
    </row>
    <row r="272" spans="2:39" s="3" customFormat="1" ht="14.25" customHeight="1" x14ac:dyDescent="0.2">
      <c r="B272" s="641"/>
      <c r="C272" s="91"/>
      <c r="D272" s="91"/>
      <c r="E272" s="91"/>
      <c r="F272" s="90"/>
      <c r="G272" s="90"/>
      <c r="H272" s="90"/>
      <c r="I272" s="90"/>
      <c r="J272" s="90"/>
      <c r="K272" s="90"/>
      <c r="L272" s="90"/>
      <c r="M272" s="412"/>
      <c r="N272" s="413"/>
      <c r="O272" s="413"/>
      <c r="P272" s="413"/>
      <c r="Q272" s="413"/>
      <c r="R272" s="413"/>
      <c r="S272" s="413"/>
      <c r="T272" s="414"/>
    </row>
    <row r="273" spans="2:20" ht="30" x14ac:dyDescent="0.2">
      <c r="B273" s="641"/>
      <c r="C273" s="380" t="s">
        <v>75</v>
      </c>
      <c r="D273" s="380"/>
      <c r="E273" s="381" t="s">
        <v>64</v>
      </c>
      <c r="F273" s="382"/>
      <c r="G273" s="89" t="s">
        <v>76</v>
      </c>
      <c r="H273" s="637" t="s">
        <v>79</v>
      </c>
      <c r="I273" s="638"/>
      <c r="J273" s="638"/>
      <c r="K273" s="638"/>
      <c r="L273" s="639"/>
      <c r="M273" s="412"/>
      <c r="N273" s="413"/>
      <c r="O273" s="413"/>
      <c r="P273" s="413"/>
      <c r="Q273" s="413"/>
      <c r="R273" s="413"/>
      <c r="S273" s="413"/>
      <c r="T273" s="414"/>
    </row>
    <row r="274" spans="2:20" ht="27.75" customHeight="1" x14ac:dyDescent="0.2">
      <c r="B274" s="641"/>
      <c r="C274" s="481">
        <f>I142</f>
        <v>42684</v>
      </c>
      <c r="D274" s="481"/>
      <c r="E274" s="426">
        <f>J142</f>
        <v>43895</v>
      </c>
      <c r="F274" s="427"/>
      <c r="G274" s="17">
        <f>+K142</f>
        <v>0</v>
      </c>
      <c r="H274" s="623">
        <v>1</v>
      </c>
      <c r="I274" s="624"/>
      <c r="J274" s="624"/>
      <c r="K274" s="624"/>
      <c r="L274" s="625"/>
      <c r="M274" s="412"/>
      <c r="N274" s="413"/>
      <c r="O274" s="413"/>
      <c r="P274" s="413"/>
      <c r="Q274" s="413"/>
      <c r="R274" s="413"/>
      <c r="S274" s="413"/>
      <c r="T274" s="414"/>
    </row>
    <row r="275" spans="2:20" ht="14.1" customHeight="1" x14ac:dyDescent="0.2">
      <c r="B275" s="641"/>
      <c r="C275" s="381" t="s">
        <v>80</v>
      </c>
      <c r="D275" s="533"/>
      <c r="E275" s="533"/>
      <c r="F275" s="533"/>
      <c r="G275" s="533"/>
      <c r="H275" s="533"/>
      <c r="I275" s="533"/>
      <c r="J275" s="533"/>
      <c r="K275" s="533"/>
      <c r="L275" s="382"/>
      <c r="M275" s="415"/>
      <c r="N275" s="416"/>
      <c r="O275" s="416"/>
      <c r="P275" s="416"/>
      <c r="Q275" s="416"/>
      <c r="R275" s="416"/>
      <c r="S275" s="416"/>
      <c r="T275" s="417"/>
    </row>
    <row r="276" spans="2:20" s="3" customFormat="1" ht="15" customHeight="1" x14ac:dyDescent="0.2">
      <c r="B276" s="641"/>
      <c r="C276" s="381" t="s">
        <v>93</v>
      </c>
      <c r="D276" s="533"/>
      <c r="E276" s="533"/>
      <c r="F276" s="533"/>
      <c r="G276" s="382"/>
      <c r="H276" s="380" t="s">
        <v>100</v>
      </c>
      <c r="I276" s="380"/>
      <c r="J276" s="380" t="s">
        <v>95</v>
      </c>
      <c r="K276" s="380"/>
      <c r="L276" s="88" t="s">
        <v>286</v>
      </c>
      <c r="M276" s="634" t="s">
        <v>96</v>
      </c>
      <c r="N276" s="635"/>
      <c r="O276" s="635"/>
      <c r="P276" s="635"/>
      <c r="Q276" s="635"/>
      <c r="R276" s="635"/>
      <c r="S276" s="635"/>
      <c r="T276" s="636"/>
    </row>
    <row r="277" spans="2:20" ht="15" x14ac:dyDescent="0.2">
      <c r="B277" s="641"/>
      <c r="C277" s="381" t="s">
        <v>98</v>
      </c>
      <c r="D277" s="533"/>
      <c r="E277" s="533"/>
      <c r="F277" s="533"/>
      <c r="G277" s="382"/>
      <c r="H277" s="380" t="s">
        <v>98</v>
      </c>
      <c r="I277" s="380"/>
      <c r="J277" s="701" t="s">
        <v>98</v>
      </c>
      <c r="K277" s="701"/>
      <c r="L277" s="89" t="s">
        <v>98</v>
      </c>
      <c r="M277" s="433"/>
      <c r="N277" s="434"/>
      <c r="O277" s="434"/>
      <c r="P277" s="434"/>
      <c r="Q277" s="434"/>
      <c r="R277" s="434"/>
      <c r="S277" s="434"/>
      <c r="T277" s="435"/>
    </row>
    <row r="278" spans="2:20" ht="24" customHeight="1" x14ac:dyDescent="0.2">
      <c r="B278" s="641"/>
      <c r="C278" s="380" t="s">
        <v>81</v>
      </c>
      <c r="D278" s="380"/>
      <c r="E278" s="380"/>
      <c r="F278" s="380"/>
      <c r="G278" s="380" t="s">
        <v>44</v>
      </c>
      <c r="H278" s="380"/>
      <c r="I278" s="380"/>
      <c r="J278" s="380"/>
      <c r="K278" s="648" t="s">
        <v>546</v>
      </c>
      <c r="L278" s="648"/>
      <c r="M278" s="648"/>
      <c r="N278" s="648"/>
      <c r="O278" s="648"/>
      <c r="P278" s="648"/>
      <c r="Q278" s="648"/>
      <c r="R278" s="648"/>
      <c r="S278" s="648"/>
      <c r="T278" s="649"/>
    </row>
    <row r="279" spans="2:20" ht="23.45" customHeight="1" x14ac:dyDescent="0.2">
      <c r="B279" s="641"/>
      <c r="C279" s="380" t="s">
        <v>83</v>
      </c>
      <c r="D279" s="380"/>
      <c r="E279" s="380" t="s">
        <v>349</v>
      </c>
      <c r="F279" s="380"/>
      <c r="G279" s="380"/>
      <c r="H279" s="380"/>
      <c r="I279" s="380"/>
      <c r="J279" s="380"/>
      <c r="K279" s="650"/>
      <c r="L279" s="650"/>
      <c r="M279" s="650"/>
      <c r="N279" s="650"/>
      <c r="O279" s="650"/>
      <c r="P279" s="650"/>
      <c r="Q279" s="650"/>
      <c r="R279" s="650"/>
      <c r="S279" s="650"/>
      <c r="T279" s="651"/>
    </row>
    <row r="280" spans="2:20" ht="27.75" customHeight="1" x14ac:dyDescent="0.2">
      <c r="B280" s="381"/>
      <c r="C280" s="533"/>
      <c r="D280" s="533"/>
      <c r="E280" s="533"/>
      <c r="F280" s="533"/>
      <c r="G280" s="533"/>
      <c r="H280" s="533"/>
      <c r="I280" s="533"/>
      <c r="J280" s="533"/>
      <c r="K280" s="533"/>
      <c r="L280" s="533"/>
      <c r="M280" s="533"/>
      <c r="N280" s="533"/>
      <c r="O280" s="533"/>
      <c r="P280" s="533"/>
      <c r="Q280" s="533"/>
      <c r="R280" s="533"/>
      <c r="S280" s="533"/>
      <c r="T280" s="382"/>
    </row>
    <row r="281" spans="2:20" ht="27" customHeight="1" x14ac:dyDescent="0.2">
      <c r="B281" s="640" t="s">
        <v>86</v>
      </c>
      <c r="C281" s="628" t="s">
        <v>411</v>
      </c>
      <c r="D281" s="629"/>
      <c r="E281" s="629"/>
      <c r="F281" s="629"/>
      <c r="G281" s="629"/>
      <c r="H281" s="629"/>
      <c r="I281" s="629"/>
      <c r="J281" s="629"/>
      <c r="K281" s="629"/>
      <c r="L281" s="629"/>
      <c r="M281" s="629"/>
      <c r="N281" s="629"/>
      <c r="O281" s="629"/>
      <c r="P281" s="629"/>
      <c r="Q281" s="629"/>
      <c r="R281" s="629"/>
      <c r="S281" s="629"/>
      <c r="T281" s="630"/>
    </row>
    <row r="282" spans="2:20" ht="22.15" customHeight="1" x14ac:dyDescent="0.2">
      <c r="B282" s="641"/>
      <c r="C282" s="402" t="s">
        <v>114</v>
      </c>
      <c r="D282" s="403"/>
      <c r="E282" s="403"/>
      <c r="F282" s="403"/>
      <c r="G282" s="403"/>
      <c r="H282" s="403"/>
      <c r="I282" s="403"/>
      <c r="J282" s="403"/>
      <c r="K282" s="403"/>
      <c r="L282" s="404"/>
      <c r="M282" s="402"/>
      <c r="N282" s="403"/>
      <c r="O282" s="403"/>
      <c r="P282" s="403"/>
      <c r="Q282" s="403"/>
      <c r="R282" s="403"/>
      <c r="S282" s="403"/>
      <c r="T282" s="404"/>
    </row>
    <row r="283" spans="2:20" ht="27.75" customHeight="1" x14ac:dyDescent="0.2">
      <c r="B283" s="641"/>
      <c r="C283" s="380" t="s">
        <v>72</v>
      </c>
      <c r="D283" s="380"/>
      <c r="E283" s="380"/>
      <c r="F283" s="380" t="s">
        <v>348</v>
      </c>
      <c r="G283" s="380"/>
      <c r="H283" s="380" t="s">
        <v>62</v>
      </c>
      <c r="I283" s="380"/>
      <c r="J283" s="380" t="s">
        <v>73</v>
      </c>
      <c r="K283" s="380"/>
      <c r="L283" s="380"/>
      <c r="M283" s="409"/>
      <c r="N283" s="410"/>
      <c r="O283" s="410"/>
      <c r="P283" s="410"/>
      <c r="Q283" s="410"/>
      <c r="R283" s="410"/>
      <c r="S283" s="410"/>
      <c r="T283" s="411"/>
    </row>
    <row r="284" spans="2:20" ht="21.6" customHeight="1" x14ac:dyDescent="0.2">
      <c r="B284" s="641"/>
      <c r="C284" s="476" t="s">
        <v>74</v>
      </c>
      <c r="D284" s="476"/>
      <c r="E284" s="476"/>
      <c r="F284" s="626">
        <v>1</v>
      </c>
      <c r="G284" s="626"/>
      <c r="H284" s="626">
        <v>1</v>
      </c>
      <c r="I284" s="626"/>
      <c r="J284" s="708">
        <f>F284-H284</f>
        <v>0</v>
      </c>
      <c r="K284" s="708"/>
      <c r="L284" s="708"/>
      <c r="M284" s="415"/>
      <c r="N284" s="416"/>
      <c r="O284" s="416"/>
      <c r="P284" s="416"/>
      <c r="Q284" s="416"/>
      <c r="R284" s="416"/>
      <c r="S284" s="416"/>
      <c r="T284" s="417"/>
    </row>
    <row r="285" spans="2:20" ht="24" customHeight="1" x14ac:dyDescent="0.2">
      <c r="B285" s="641"/>
      <c r="C285" s="432" t="s">
        <v>81</v>
      </c>
      <c r="D285" s="432"/>
      <c r="E285" s="432"/>
      <c r="F285" s="432"/>
      <c r="G285" s="432" t="s">
        <v>44</v>
      </c>
      <c r="H285" s="432"/>
      <c r="I285" s="432"/>
      <c r="J285" s="432"/>
      <c r="K285" s="503" t="s">
        <v>546</v>
      </c>
      <c r="L285" s="504"/>
      <c r="M285" s="504"/>
      <c r="N285" s="504"/>
      <c r="O285" s="504"/>
      <c r="P285" s="504"/>
      <c r="Q285" s="504"/>
      <c r="R285" s="504"/>
      <c r="S285" s="504"/>
      <c r="T285" s="505"/>
    </row>
    <row r="286" spans="2:20" ht="24.4" customHeight="1" x14ac:dyDescent="0.2">
      <c r="B286" s="641"/>
      <c r="C286" s="432" t="s">
        <v>83</v>
      </c>
      <c r="D286" s="432"/>
      <c r="E286" s="432" t="s">
        <v>349</v>
      </c>
      <c r="F286" s="432"/>
      <c r="G286" s="432"/>
      <c r="H286" s="432"/>
      <c r="I286" s="432"/>
      <c r="J286" s="432"/>
      <c r="K286" s="506"/>
      <c r="L286" s="507"/>
      <c r="M286" s="507"/>
      <c r="N286" s="507"/>
      <c r="O286" s="507"/>
      <c r="P286" s="507"/>
      <c r="Q286" s="507"/>
      <c r="R286" s="507"/>
      <c r="S286" s="507"/>
      <c r="T286" s="508"/>
    </row>
    <row r="287" spans="2:20" ht="27.75" customHeight="1" x14ac:dyDescent="0.2">
      <c r="B287" s="381"/>
      <c r="C287" s="533"/>
      <c r="D287" s="533"/>
      <c r="E287" s="533"/>
      <c r="F287" s="533"/>
      <c r="G287" s="533"/>
      <c r="H287" s="533"/>
      <c r="I287" s="533"/>
      <c r="J287" s="533"/>
      <c r="K287" s="533"/>
      <c r="L287" s="533"/>
      <c r="M287" s="533"/>
      <c r="N287" s="533"/>
      <c r="O287" s="533"/>
      <c r="P287" s="533"/>
      <c r="Q287" s="533"/>
      <c r="R287" s="533"/>
      <c r="S287" s="533"/>
      <c r="T287" s="382"/>
    </row>
    <row r="288" spans="2:20" ht="25.9" customHeight="1" x14ac:dyDescent="0.2">
      <c r="B288" s="455" t="s">
        <v>101</v>
      </c>
      <c r="C288" s="456"/>
      <c r="D288" s="456"/>
      <c r="E288" s="456"/>
      <c r="F288" s="456"/>
      <c r="G288" s="456"/>
      <c r="H288" s="456"/>
      <c r="I288" s="456"/>
      <c r="J288" s="456"/>
      <c r="K288" s="456"/>
      <c r="L288" s="456"/>
      <c r="M288" s="456"/>
      <c r="N288" s="456"/>
      <c r="O288" s="456"/>
      <c r="P288" s="456"/>
      <c r="Q288" s="456"/>
      <c r="R288" s="456"/>
      <c r="S288" s="456"/>
      <c r="T288" s="457"/>
    </row>
    <row r="289" spans="1:24" ht="23.45" customHeight="1" x14ac:dyDescent="0.2">
      <c r="B289" s="598" t="s">
        <v>46</v>
      </c>
      <c r="C289" s="599"/>
      <c r="D289" s="599"/>
      <c r="E289" s="599"/>
      <c r="F289" s="600"/>
      <c r="G289" s="548" t="s">
        <v>102</v>
      </c>
      <c r="H289" s="548"/>
      <c r="I289" s="548"/>
      <c r="J289" s="548"/>
      <c r="K289" s="548"/>
      <c r="L289" s="548"/>
      <c r="M289" s="548"/>
      <c r="N289" s="548"/>
      <c r="O289" s="548"/>
      <c r="P289" s="548"/>
      <c r="Q289" s="548"/>
      <c r="R289" s="548"/>
      <c r="S289" s="598" t="s">
        <v>103</v>
      </c>
      <c r="T289" s="600"/>
    </row>
    <row r="290" spans="1:24" ht="206.45" hidden="1" customHeight="1" x14ac:dyDescent="0.2">
      <c r="B290" s="380" t="s">
        <v>340</v>
      </c>
      <c r="C290" s="380"/>
      <c r="D290" s="380"/>
      <c r="E290" s="380"/>
      <c r="F290" s="380"/>
      <c r="G290" s="709"/>
      <c r="H290" s="709"/>
      <c r="I290" s="709"/>
      <c r="J290" s="709"/>
      <c r="K290" s="709"/>
      <c r="L290" s="709"/>
      <c r="M290" s="709"/>
      <c r="N290" s="709"/>
      <c r="O290" s="709"/>
      <c r="P290" s="709"/>
      <c r="Q290" s="709"/>
      <c r="R290" s="709"/>
      <c r="S290" s="433" t="s">
        <v>516</v>
      </c>
      <c r="T290" s="435"/>
      <c r="V290" s="601"/>
      <c r="W290" s="601"/>
    </row>
    <row r="291" spans="1:24" ht="176.45" customHeight="1" x14ac:dyDescent="0.2">
      <c r="B291" s="380" t="s">
        <v>749</v>
      </c>
      <c r="C291" s="380"/>
      <c r="D291" s="380"/>
      <c r="E291" s="380"/>
      <c r="F291" s="380"/>
      <c r="G291" s="476" t="s">
        <v>1158</v>
      </c>
      <c r="H291" s="476"/>
      <c r="I291" s="476"/>
      <c r="J291" s="476"/>
      <c r="K291" s="476"/>
      <c r="L291" s="476"/>
      <c r="M291" s="476"/>
      <c r="N291" s="476"/>
      <c r="O291" s="476"/>
      <c r="P291" s="476"/>
      <c r="Q291" s="476"/>
      <c r="R291" s="476"/>
      <c r="S291" s="433" t="s">
        <v>1038</v>
      </c>
      <c r="T291" s="435"/>
      <c r="U291" s="256"/>
    </row>
    <row r="292" spans="1:24" ht="152.44999999999999" customHeight="1" x14ac:dyDescent="0.2">
      <c r="B292" s="380" t="s">
        <v>750</v>
      </c>
      <c r="C292" s="380"/>
      <c r="D292" s="380"/>
      <c r="E292" s="380"/>
      <c r="F292" s="380"/>
      <c r="G292" s="500" t="s">
        <v>1265</v>
      </c>
      <c r="H292" s="501"/>
      <c r="I292" s="501"/>
      <c r="J292" s="501"/>
      <c r="K292" s="501"/>
      <c r="L292" s="501"/>
      <c r="M292" s="501"/>
      <c r="N292" s="501"/>
      <c r="O292" s="501"/>
      <c r="P292" s="501"/>
      <c r="Q292" s="501"/>
      <c r="R292" s="502"/>
      <c r="S292" s="433" t="s">
        <v>467</v>
      </c>
      <c r="T292" s="435"/>
      <c r="U292" s="256"/>
    </row>
    <row r="293" spans="1:24" ht="46.9" customHeight="1" x14ac:dyDescent="0.2">
      <c r="B293" s="380" t="s">
        <v>517</v>
      </c>
      <c r="C293" s="380"/>
      <c r="D293" s="380"/>
      <c r="E293" s="380"/>
      <c r="F293" s="380"/>
      <c r="G293" s="653" t="s">
        <v>1336</v>
      </c>
      <c r="H293" s="654"/>
      <c r="I293" s="654"/>
      <c r="J293" s="654"/>
      <c r="K293" s="654"/>
      <c r="L293" s="654"/>
      <c r="M293" s="654"/>
      <c r="N293" s="654"/>
      <c r="O293" s="654"/>
      <c r="P293" s="654"/>
      <c r="Q293" s="654"/>
      <c r="R293" s="655"/>
      <c r="S293" s="619"/>
      <c r="T293" s="621"/>
      <c r="U293" s="256"/>
    </row>
    <row r="294" spans="1:24" ht="42.6" customHeight="1" x14ac:dyDescent="0.2">
      <c r="B294" s="652" t="s">
        <v>469</v>
      </c>
      <c r="C294" s="652"/>
      <c r="D294" s="652"/>
      <c r="E294" s="652"/>
      <c r="F294" s="652"/>
      <c r="G294" s="653" t="s">
        <v>1337</v>
      </c>
      <c r="H294" s="654"/>
      <c r="I294" s="654"/>
      <c r="J294" s="654"/>
      <c r="K294" s="654"/>
      <c r="L294" s="654"/>
      <c r="M294" s="654"/>
      <c r="N294" s="654"/>
      <c r="O294" s="654"/>
      <c r="P294" s="654"/>
      <c r="Q294" s="654"/>
      <c r="R294" s="655"/>
      <c r="S294" s="433"/>
      <c r="T294" s="435"/>
      <c r="U294" s="256"/>
    </row>
    <row r="295" spans="1:24" ht="26.25" customHeight="1" x14ac:dyDescent="0.2">
      <c r="B295" s="455" t="s">
        <v>480</v>
      </c>
      <c r="C295" s="456"/>
      <c r="D295" s="456"/>
      <c r="E295" s="456"/>
      <c r="F295" s="456"/>
      <c r="G295" s="456"/>
      <c r="H295" s="456"/>
      <c r="I295" s="456"/>
      <c r="J295" s="456"/>
      <c r="K295" s="456"/>
      <c r="L295" s="456"/>
      <c r="M295" s="456"/>
      <c r="N295" s="456"/>
      <c r="O295" s="456"/>
      <c r="P295" s="456"/>
      <c r="Q295" s="456"/>
      <c r="R295" s="456"/>
      <c r="S295" s="456"/>
      <c r="T295" s="457"/>
    </row>
    <row r="296" spans="1:24" ht="23.25" customHeight="1" x14ac:dyDescent="0.2">
      <c r="B296" s="705" t="s">
        <v>46</v>
      </c>
      <c r="C296" s="706"/>
      <c r="D296" s="706"/>
      <c r="E296" s="706"/>
      <c r="F296" s="707"/>
      <c r="G296" s="598" t="s">
        <v>102</v>
      </c>
      <c r="H296" s="599"/>
      <c r="I296" s="599"/>
      <c r="J296" s="599"/>
      <c r="K296" s="599"/>
      <c r="L296" s="599"/>
      <c r="M296" s="599"/>
      <c r="N296" s="599"/>
      <c r="O296" s="599"/>
      <c r="P296" s="599"/>
      <c r="Q296" s="599"/>
      <c r="R296" s="600"/>
      <c r="S296" s="598" t="s">
        <v>103</v>
      </c>
      <c r="T296" s="600"/>
    </row>
    <row r="297" spans="1:24" ht="252.6" customHeight="1" x14ac:dyDescent="0.2">
      <c r="B297" s="409" t="s">
        <v>1236</v>
      </c>
      <c r="C297" s="410"/>
      <c r="D297" s="410"/>
      <c r="E297" s="410"/>
      <c r="F297" s="411"/>
      <c r="G297" s="656" t="s">
        <v>1234</v>
      </c>
      <c r="H297" s="657"/>
      <c r="I297" s="657"/>
      <c r="J297" s="657"/>
      <c r="K297" s="657"/>
      <c r="L297" s="657"/>
      <c r="M297" s="657"/>
      <c r="N297" s="657"/>
      <c r="O297" s="657"/>
      <c r="P297" s="657"/>
      <c r="Q297" s="657"/>
      <c r="R297" s="658"/>
      <c r="S297" s="409" t="s">
        <v>1060</v>
      </c>
      <c r="T297" s="411"/>
      <c r="U297" s="256"/>
    </row>
    <row r="298" spans="1:24" ht="148.9" customHeight="1" x14ac:dyDescent="0.2">
      <c r="B298" s="483" t="s">
        <v>1237</v>
      </c>
      <c r="C298" s="484"/>
      <c r="D298" s="484"/>
      <c r="E298" s="484"/>
      <c r="F298" s="485"/>
      <c r="G298" s="409" t="s">
        <v>1239</v>
      </c>
      <c r="H298" s="410"/>
      <c r="I298" s="410"/>
      <c r="J298" s="410"/>
      <c r="K298" s="410"/>
      <c r="L298" s="410"/>
      <c r="M298" s="410"/>
      <c r="N298" s="410"/>
      <c r="O298" s="410"/>
      <c r="P298" s="410"/>
      <c r="Q298" s="410"/>
      <c r="R298" s="411"/>
      <c r="S298" s="409" t="s">
        <v>1061</v>
      </c>
      <c r="T298" s="411"/>
      <c r="U298" s="256"/>
    </row>
    <row r="299" spans="1:24" ht="322.14999999999998" customHeight="1" x14ac:dyDescent="0.2">
      <c r="B299" s="489"/>
      <c r="C299" s="490"/>
      <c r="D299" s="490"/>
      <c r="E299" s="490"/>
      <c r="F299" s="491"/>
      <c r="G299" s="415"/>
      <c r="H299" s="416"/>
      <c r="I299" s="416"/>
      <c r="J299" s="416"/>
      <c r="K299" s="416"/>
      <c r="L299" s="416"/>
      <c r="M299" s="416"/>
      <c r="N299" s="416"/>
      <c r="O299" s="416"/>
      <c r="P299" s="416"/>
      <c r="Q299" s="416"/>
      <c r="R299" s="417"/>
      <c r="S299" s="415"/>
      <c r="T299" s="417"/>
      <c r="U299" s="256"/>
    </row>
    <row r="300" spans="1:24" ht="268.89999999999998" customHeight="1" x14ac:dyDescent="0.2">
      <c r="B300" s="433" t="s">
        <v>1238</v>
      </c>
      <c r="C300" s="434"/>
      <c r="D300" s="434"/>
      <c r="E300" s="434"/>
      <c r="F300" s="435"/>
      <c r="G300" s="500" t="s">
        <v>1235</v>
      </c>
      <c r="H300" s="501"/>
      <c r="I300" s="501"/>
      <c r="J300" s="501"/>
      <c r="K300" s="501"/>
      <c r="L300" s="501"/>
      <c r="M300" s="501"/>
      <c r="N300" s="501"/>
      <c r="O300" s="501"/>
      <c r="P300" s="501"/>
      <c r="Q300" s="501"/>
      <c r="R300" s="502"/>
      <c r="S300" s="433" t="s">
        <v>1153</v>
      </c>
      <c r="T300" s="435"/>
      <c r="U300" s="256"/>
    </row>
    <row r="301" spans="1:24" ht="94.5" customHeight="1" x14ac:dyDescent="0.2">
      <c r="B301" s="705" t="s">
        <v>498</v>
      </c>
      <c r="C301" s="706"/>
      <c r="D301" s="706"/>
      <c r="E301" s="706"/>
      <c r="F301" s="707"/>
      <c r="G301" s="598" t="s">
        <v>102</v>
      </c>
      <c r="H301" s="599"/>
      <c r="I301" s="599"/>
      <c r="J301" s="599"/>
      <c r="K301" s="599"/>
      <c r="L301" s="599"/>
      <c r="M301" s="599"/>
      <c r="N301" s="599"/>
      <c r="O301" s="599"/>
      <c r="P301" s="599"/>
      <c r="Q301" s="599"/>
      <c r="R301" s="600"/>
      <c r="S301" s="598" t="s">
        <v>103</v>
      </c>
      <c r="T301" s="600"/>
      <c r="U301" s="256"/>
    </row>
    <row r="302" spans="1:24" ht="223.9" customHeight="1" x14ac:dyDescent="0.2">
      <c r="B302" s="409"/>
      <c r="C302" s="410"/>
      <c r="D302" s="410"/>
      <c r="E302" s="410"/>
      <c r="F302" s="411"/>
      <c r="G302" s="702" t="s">
        <v>825</v>
      </c>
      <c r="H302" s="703"/>
      <c r="I302" s="703"/>
      <c r="J302" s="703"/>
      <c r="K302" s="703"/>
      <c r="L302" s="703"/>
      <c r="M302" s="703"/>
      <c r="N302" s="703"/>
      <c r="O302" s="703"/>
      <c r="P302" s="703"/>
      <c r="Q302" s="703"/>
      <c r="R302" s="704"/>
      <c r="S302" s="594"/>
      <c r="T302" s="595"/>
      <c r="U302" s="256"/>
      <c r="W302" s="622"/>
      <c r="X302" s="622"/>
    </row>
    <row r="303" spans="1:24" ht="331.15" customHeight="1" x14ac:dyDescent="0.2">
      <c r="B303" s="412"/>
      <c r="C303" s="710"/>
      <c r="D303" s="710"/>
      <c r="E303" s="710"/>
      <c r="F303" s="414"/>
      <c r="G303" s="660" t="s">
        <v>826</v>
      </c>
      <c r="H303" s="661"/>
      <c r="I303" s="661"/>
      <c r="J303" s="661"/>
      <c r="K303" s="661"/>
      <c r="L303" s="661"/>
      <c r="M303" s="661"/>
      <c r="N303" s="661"/>
      <c r="O303" s="661"/>
      <c r="P303" s="661"/>
      <c r="Q303" s="661"/>
      <c r="R303" s="662"/>
      <c r="S303" s="596"/>
      <c r="T303" s="597"/>
      <c r="U303" s="256"/>
      <c r="W303" s="622"/>
      <c r="X303" s="622"/>
    </row>
    <row r="304" spans="1:24" ht="244.15" customHeight="1" x14ac:dyDescent="0.2">
      <c r="A304" s="53"/>
      <c r="B304" s="412"/>
      <c r="C304" s="710"/>
      <c r="D304" s="710"/>
      <c r="E304" s="710"/>
      <c r="F304" s="414"/>
      <c r="G304" s="608" t="s">
        <v>827</v>
      </c>
      <c r="H304" s="611"/>
      <c r="I304" s="611"/>
      <c r="J304" s="611"/>
      <c r="K304" s="611"/>
      <c r="L304" s="611"/>
      <c r="M304" s="611"/>
      <c r="N304" s="611"/>
      <c r="O304" s="611"/>
      <c r="P304" s="611"/>
      <c r="Q304" s="611"/>
      <c r="R304" s="611"/>
      <c r="S304" s="596"/>
      <c r="T304" s="597"/>
      <c r="U304" s="256"/>
      <c r="W304" s="622"/>
      <c r="X304" s="622"/>
    </row>
    <row r="305" spans="2:24" ht="259.89999999999998" customHeight="1" x14ac:dyDescent="0.2">
      <c r="B305" s="412"/>
      <c r="C305" s="710"/>
      <c r="D305" s="710"/>
      <c r="E305" s="710"/>
      <c r="F305" s="414"/>
      <c r="G305" s="608" t="s">
        <v>828</v>
      </c>
      <c r="H305" s="611"/>
      <c r="I305" s="611"/>
      <c r="J305" s="611"/>
      <c r="K305" s="611"/>
      <c r="L305" s="611"/>
      <c r="M305" s="611"/>
      <c r="N305" s="611"/>
      <c r="O305" s="611"/>
      <c r="P305" s="611"/>
      <c r="Q305" s="611"/>
      <c r="R305" s="611"/>
      <c r="S305" s="596"/>
      <c r="T305" s="597"/>
      <c r="U305" s="256"/>
      <c r="W305" s="622"/>
      <c r="X305" s="622"/>
    </row>
    <row r="306" spans="2:24" ht="255" customHeight="1" x14ac:dyDescent="0.2">
      <c r="B306" s="412"/>
      <c r="C306" s="710"/>
      <c r="D306" s="710"/>
      <c r="E306" s="710"/>
      <c r="F306" s="414"/>
      <c r="G306" s="663" t="s">
        <v>829</v>
      </c>
      <c r="H306" s="664"/>
      <c r="I306" s="664"/>
      <c r="J306" s="664"/>
      <c r="K306" s="664"/>
      <c r="L306" s="664"/>
      <c r="M306" s="664"/>
      <c r="N306" s="664"/>
      <c r="O306" s="664"/>
      <c r="P306" s="664"/>
      <c r="Q306" s="664"/>
      <c r="R306" s="664"/>
      <c r="S306" s="596"/>
      <c r="T306" s="597"/>
      <c r="U306" s="256"/>
      <c r="W306" s="622"/>
      <c r="X306" s="622"/>
    </row>
    <row r="307" spans="2:24" ht="226.9" customHeight="1" x14ac:dyDescent="0.2">
      <c r="B307" s="412"/>
      <c r="C307" s="710"/>
      <c r="D307" s="710"/>
      <c r="E307" s="710"/>
      <c r="F307" s="414"/>
      <c r="G307" s="608" t="s">
        <v>830</v>
      </c>
      <c r="H307" s="611"/>
      <c r="I307" s="611"/>
      <c r="J307" s="611"/>
      <c r="K307" s="611"/>
      <c r="L307" s="611"/>
      <c r="M307" s="611"/>
      <c r="N307" s="611"/>
      <c r="O307" s="611"/>
      <c r="P307" s="611"/>
      <c r="Q307" s="611"/>
      <c r="R307" s="611"/>
      <c r="S307" s="596"/>
      <c r="T307" s="597"/>
      <c r="U307" s="256"/>
      <c r="W307" s="622"/>
      <c r="X307" s="622"/>
    </row>
    <row r="308" spans="2:24" ht="208.9" customHeight="1" x14ac:dyDescent="0.2">
      <c r="B308" s="412"/>
      <c r="C308" s="710"/>
      <c r="D308" s="710"/>
      <c r="E308" s="710"/>
      <c r="F308" s="414"/>
      <c r="G308" s="663" t="s">
        <v>831</v>
      </c>
      <c r="H308" s="664"/>
      <c r="I308" s="664"/>
      <c r="J308" s="664"/>
      <c r="K308" s="664"/>
      <c r="L308" s="664"/>
      <c r="M308" s="664"/>
      <c r="N308" s="664"/>
      <c r="O308" s="664"/>
      <c r="P308" s="664"/>
      <c r="Q308" s="664"/>
      <c r="R308" s="664"/>
      <c r="S308" s="596"/>
      <c r="T308" s="597"/>
      <c r="U308" s="256"/>
      <c r="W308" s="622"/>
      <c r="X308" s="622"/>
    </row>
    <row r="309" spans="2:24" ht="210.6" customHeight="1" x14ac:dyDescent="0.2">
      <c r="B309" s="412"/>
      <c r="C309" s="710"/>
      <c r="D309" s="710"/>
      <c r="E309" s="710"/>
      <c r="F309" s="414"/>
      <c r="G309" s="608" t="s">
        <v>832</v>
      </c>
      <c r="H309" s="611"/>
      <c r="I309" s="611"/>
      <c r="J309" s="611"/>
      <c r="K309" s="611"/>
      <c r="L309" s="611"/>
      <c r="M309" s="611"/>
      <c r="N309" s="611"/>
      <c r="O309" s="611"/>
      <c r="P309" s="611"/>
      <c r="Q309" s="611"/>
      <c r="R309" s="612"/>
      <c r="S309" s="596"/>
      <c r="T309" s="597"/>
      <c r="U309" s="256"/>
      <c r="W309" s="622"/>
      <c r="X309" s="622"/>
    </row>
    <row r="310" spans="2:24" ht="152.44999999999999" customHeight="1" x14ac:dyDescent="0.2">
      <c r="B310" s="412"/>
      <c r="C310" s="710"/>
      <c r="D310" s="710"/>
      <c r="E310" s="710"/>
      <c r="F310" s="414"/>
      <c r="G310" s="608" t="s">
        <v>833</v>
      </c>
      <c r="H310" s="611"/>
      <c r="I310" s="611"/>
      <c r="J310" s="611"/>
      <c r="K310" s="611"/>
      <c r="L310" s="611"/>
      <c r="M310" s="611"/>
      <c r="N310" s="611"/>
      <c r="O310" s="611"/>
      <c r="P310" s="611"/>
      <c r="Q310" s="611"/>
      <c r="R310" s="612"/>
      <c r="S310" s="596"/>
      <c r="T310" s="597"/>
      <c r="U310" s="256"/>
      <c r="W310" s="622"/>
      <c r="X310" s="622"/>
    </row>
    <row r="311" spans="2:24" ht="355.15" customHeight="1" x14ac:dyDescent="0.2">
      <c r="B311" s="412"/>
      <c r="C311" s="710"/>
      <c r="D311" s="710"/>
      <c r="E311" s="710"/>
      <c r="F311" s="414"/>
      <c r="G311" s="608" t="s">
        <v>1297</v>
      </c>
      <c r="H311" s="609"/>
      <c r="I311" s="609"/>
      <c r="J311" s="609"/>
      <c r="K311" s="609"/>
      <c r="L311" s="609"/>
      <c r="M311" s="609"/>
      <c r="N311" s="609"/>
      <c r="O311" s="609"/>
      <c r="P311" s="609"/>
      <c r="Q311" s="609"/>
      <c r="R311" s="610"/>
      <c r="S311" s="596"/>
      <c r="T311" s="597"/>
      <c r="U311" s="256"/>
      <c r="W311" s="622"/>
      <c r="X311" s="622"/>
    </row>
    <row r="312" spans="2:24" ht="372.6" customHeight="1" x14ac:dyDescent="0.2">
      <c r="B312" s="412"/>
      <c r="C312" s="710"/>
      <c r="D312" s="710"/>
      <c r="E312" s="710"/>
      <c r="F312" s="414"/>
      <c r="G312" s="608" t="s">
        <v>966</v>
      </c>
      <c r="H312" s="611"/>
      <c r="I312" s="611"/>
      <c r="J312" s="611"/>
      <c r="K312" s="611"/>
      <c r="L312" s="611"/>
      <c r="M312" s="611"/>
      <c r="N312" s="611"/>
      <c r="O312" s="611"/>
      <c r="P312" s="611"/>
      <c r="Q312" s="611"/>
      <c r="R312" s="611"/>
      <c r="S312" s="596"/>
      <c r="T312" s="597"/>
      <c r="U312" s="256"/>
      <c r="W312" s="622"/>
      <c r="X312" s="622"/>
    </row>
    <row r="313" spans="2:24" ht="408.6" customHeight="1" x14ac:dyDescent="0.2">
      <c r="B313" s="412"/>
      <c r="C313" s="710"/>
      <c r="D313" s="710"/>
      <c r="E313" s="710"/>
      <c r="F313" s="414"/>
      <c r="G313" s="602" t="s">
        <v>834</v>
      </c>
      <c r="H313" s="603"/>
      <c r="I313" s="603"/>
      <c r="J313" s="603"/>
      <c r="K313" s="603"/>
      <c r="L313" s="603"/>
      <c r="M313" s="603"/>
      <c r="N313" s="603"/>
      <c r="O313" s="603"/>
      <c r="P313" s="603"/>
      <c r="Q313" s="603"/>
      <c r="R313" s="604"/>
      <c r="S313" s="596"/>
      <c r="T313" s="597"/>
      <c r="U313" s="256"/>
      <c r="W313" s="622"/>
      <c r="X313" s="622"/>
    </row>
    <row r="314" spans="2:24" ht="96" customHeight="1" x14ac:dyDescent="0.2">
      <c r="B314" s="412"/>
      <c r="C314" s="710"/>
      <c r="D314" s="710"/>
      <c r="E314" s="710"/>
      <c r="F314" s="414"/>
      <c r="G314" s="605"/>
      <c r="H314" s="606"/>
      <c r="I314" s="606"/>
      <c r="J314" s="606"/>
      <c r="K314" s="606"/>
      <c r="L314" s="606"/>
      <c r="M314" s="606"/>
      <c r="N314" s="606"/>
      <c r="O314" s="606"/>
      <c r="P314" s="606"/>
      <c r="Q314" s="606"/>
      <c r="R314" s="607"/>
      <c r="S314" s="596"/>
      <c r="T314" s="597"/>
      <c r="U314" s="256"/>
      <c r="W314" s="622"/>
      <c r="X314" s="622"/>
    </row>
    <row r="315" spans="2:24" ht="217.9" customHeight="1" x14ac:dyDescent="0.2">
      <c r="B315" s="412"/>
      <c r="C315" s="710"/>
      <c r="D315" s="710"/>
      <c r="E315" s="710"/>
      <c r="F315" s="414"/>
      <c r="G315" s="608" t="s">
        <v>985</v>
      </c>
      <c r="H315" s="611"/>
      <c r="I315" s="611"/>
      <c r="J315" s="611"/>
      <c r="K315" s="611"/>
      <c r="L315" s="611"/>
      <c r="M315" s="611"/>
      <c r="N315" s="611"/>
      <c r="O315" s="611"/>
      <c r="P315" s="611"/>
      <c r="Q315" s="611"/>
      <c r="R315" s="611"/>
      <c r="S315" s="596"/>
      <c r="T315" s="597"/>
      <c r="U315" s="256"/>
      <c r="W315" s="622"/>
      <c r="X315" s="622"/>
    </row>
    <row r="316" spans="2:24" ht="409.15" customHeight="1" x14ac:dyDescent="0.2">
      <c r="B316" s="412"/>
      <c r="C316" s="710"/>
      <c r="D316" s="710"/>
      <c r="E316" s="710"/>
      <c r="F316" s="414"/>
      <c r="G316" s="602" t="s">
        <v>1285</v>
      </c>
      <c r="H316" s="603"/>
      <c r="I316" s="603"/>
      <c r="J316" s="603"/>
      <c r="K316" s="603"/>
      <c r="L316" s="603"/>
      <c r="M316" s="603"/>
      <c r="N316" s="603"/>
      <c r="O316" s="603"/>
      <c r="P316" s="603"/>
      <c r="Q316" s="603"/>
      <c r="R316" s="604"/>
      <c r="S316" s="596"/>
      <c r="T316" s="597"/>
      <c r="U316" s="256"/>
      <c r="W316" s="622"/>
      <c r="X316" s="622"/>
    </row>
    <row r="317" spans="2:24" ht="29.45" customHeight="1" x14ac:dyDescent="0.2">
      <c r="B317" s="412"/>
      <c r="C317" s="710"/>
      <c r="D317" s="710"/>
      <c r="E317" s="710"/>
      <c r="F317" s="414"/>
      <c r="G317" s="605"/>
      <c r="H317" s="606"/>
      <c r="I317" s="606"/>
      <c r="J317" s="606"/>
      <c r="K317" s="606"/>
      <c r="L317" s="606"/>
      <c r="M317" s="606"/>
      <c r="N317" s="606"/>
      <c r="O317" s="606"/>
      <c r="P317" s="606"/>
      <c r="Q317" s="606"/>
      <c r="R317" s="607"/>
      <c r="S317" s="596"/>
      <c r="T317" s="597"/>
      <c r="U317" s="256"/>
      <c r="W317" s="622"/>
      <c r="X317" s="622"/>
    </row>
    <row r="318" spans="2:24" ht="409.15" customHeight="1" x14ac:dyDescent="0.2">
      <c r="B318" s="412"/>
      <c r="C318" s="710"/>
      <c r="D318" s="710"/>
      <c r="E318" s="710"/>
      <c r="F318" s="414"/>
      <c r="G318" s="602" t="s">
        <v>1143</v>
      </c>
      <c r="H318" s="603"/>
      <c r="I318" s="603"/>
      <c r="J318" s="603"/>
      <c r="K318" s="603"/>
      <c r="L318" s="603"/>
      <c r="M318" s="603"/>
      <c r="N318" s="603"/>
      <c r="O318" s="603"/>
      <c r="P318" s="603"/>
      <c r="Q318" s="603"/>
      <c r="R318" s="604"/>
      <c r="S318" s="596"/>
      <c r="T318" s="597"/>
      <c r="U318" s="256"/>
      <c r="W318" s="622"/>
      <c r="X318" s="622"/>
    </row>
    <row r="319" spans="2:24" ht="61.15" customHeight="1" x14ac:dyDescent="0.2">
      <c r="B319" s="412"/>
      <c r="C319" s="710"/>
      <c r="D319" s="710"/>
      <c r="E319" s="710"/>
      <c r="F319" s="414"/>
      <c r="G319" s="605"/>
      <c r="H319" s="606"/>
      <c r="I319" s="606"/>
      <c r="J319" s="606"/>
      <c r="K319" s="606"/>
      <c r="L319" s="606"/>
      <c r="M319" s="606"/>
      <c r="N319" s="606"/>
      <c r="O319" s="606"/>
      <c r="P319" s="606"/>
      <c r="Q319" s="606"/>
      <c r="R319" s="607"/>
      <c r="S319" s="596"/>
      <c r="T319" s="597"/>
      <c r="U319" s="256"/>
      <c r="W319" s="622"/>
      <c r="X319" s="622"/>
    </row>
    <row r="320" spans="2:24" ht="409.15" customHeight="1" x14ac:dyDescent="0.2">
      <c r="B320" s="412"/>
      <c r="C320" s="710"/>
      <c r="D320" s="710"/>
      <c r="E320" s="710"/>
      <c r="F320" s="414"/>
      <c r="G320" s="602" t="s">
        <v>835</v>
      </c>
      <c r="H320" s="603"/>
      <c r="I320" s="603"/>
      <c r="J320" s="603"/>
      <c r="K320" s="603"/>
      <c r="L320" s="603"/>
      <c r="M320" s="603"/>
      <c r="N320" s="603"/>
      <c r="O320" s="603"/>
      <c r="P320" s="603"/>
      <c r="Q320" s="603"/>
      <c r="R320" s="604"/>
      <c r="S320" s="596"/>
      <c r="T320" s="597"/>
      <c r="U320" s="256"/>
      <c r="W320" s="622"/>
      <c r="X320" s="622"/>
    </row>
    <row r="321" spans="2:24" ht="126.6" customHeight="1" x14ac:dyDescent="0.2">
      <c r="B321" s="412"/>
      <c r="C321" s="710"/>
      <c r="D321" s="710"/>
      <c r="E321" s="710"/>
      <c r="F321" s="414"/>
      <c r="G321" s="605"/>
      <c r="H321" s="606"/>
      <c r="I321" s="606"/>
      <c r="J321" s="606"/>
      <c r="K321" s="606"/>
      <c r="L321" s="606"/>
      <c r="M321" s="606"/>
      <c r="N321" s="606"/>
      <c r="O321" s="606"/>
      <c r="P321" s="606"/>
      <c r="Q321" s="606"/>
      <c r="R321" s="607"/>
      <c r="S321" s="596"/>
      <c r="T321" s="597"/>
      <c r="U321" s="256"/>
      <c r="W321" s="622"/>
      <c r="X321" s="622"/>
    </row>
    <row r="322" spans="2:24" ht="363" customHeight="1" x14ac:dyDescent="0.2">
      <c r="B322" s="412"/>
      <c r="C322" s="710"/>
      <c r="D322" s="710"/>
      <c r="E322" s="710"/>
      <c r="F322" s="414"/>
      <c r="G322" s="645" t="s">
        <v>1059</v>
      </c>
      <c r="H322" s="646"/>
      <c r="I322" s="646"/>
      <c r="J322" s="646"/>
      <c r="K322" s="646"/>
      <c r="L322" s="646"/>
      <c r="M322" s="646"/>
      <c r="N322" s="646"/>
      <c r="O322" s="646"/>
      <c r="P322" s="646"/>
      <c r="Q322" s="646"/>
      <c r="R322" s="647"/>
      <c r="S322" s="596"/>
      <c r="T322" s="597"/>
      <c r="U322" s="256"/>
      <c r="W322" s="622"/>
      <c r="X322" s="622"/>
    </row>
    <row r="323" spans="2:24" ht="208.15" customHeight="1" x14ac:dyDescent="0.2">
      <c r="B323" s="412"/>
      <c r="C323" s="710"/>
      <c r="D323" s="710"/>
      <c r="E323" s="710"/>
      <c r="F323" s="414"/>
      <c r="G323" s="608" t="s">
        <v>836</v>
      </c>
      <c r="H323" s="611"/>
      <c r="I323" s="611"/>
      <c r="J323" s="611"/>
      <c r="K323" s="611"/>
      <c r="L323" s="611"/>
      <c r="M323" s="611"/>
      <c r="N323" s="611"/>
      <c r="O323" s="611"/>
      <c r="P323" s="611"/>
      <c r="Q323" s="611"/>
      <c r="R323" s="611"/>
      <c r="S323" s="596"/>
      <c r="T323" s="597"/>
      <c r="U323" s="256"/>
      <c r="W323" s="622"/>
      <c r="X323" s="622"/>
    </row>
    <row r="324" spans="2:24" ht="202.9" customHeight="1" x14ac:dyDescent="0.2">
      <c r="B324" s="412"/>
      <c r="C324" s="710"/>
      <c r="D324" s="710"/>
      <c r="E324" s="710"/>
      <c r="F324" s="414"/>
      <c r="G324" s="619" t="s">
        <v>723</v>
      </c>
      <c r="H324" s="620"/>
      <c r="I324" s="620"/>
      <c r="J324" s="620"/>
      <c r="K324" s="620"/>
      <c r="L324" s="620"/>
      <c r="M324" s="620"/>
      <c r="N324" s="620"/>
      <c r="O324" s="620"/>
      <c r="P324" s="620"/>
      <c r="Q324" s="620"/>
      <c r="R324" s="620"/>
      <c r="S324" s="596"/>
      <c r="T324" s="597"/>
      <c r="U324" s="256"/>
      <c r="W324" s="622"/>
      <c r="X324" s="622"/>
    </row>
    <row r="325" spans="2:24" ht="300" customHeight="1" x14ac:dyDescent="0.2">
      <c r="B325" s="412"/>
      <c r="C325" s="710"/>
      <c r="D325" s="710"/>
      <c r="E325" s="710"/>
      <c r="F325" s="414"/>
      <c r="G325" s="608" t="s">
        <v>837</v>
      </c>
      <c r="H325" s="609"/>
      <c r="I325" s="609"/>
      <c r="J325" s="609"/>
      <c r="K325" s="609"/>
      <c r="L325" s="609"/>
      <c r="M325" s="609"/>
      <c r="N325" s="609"/>
      <c r="O325" s="609"/>
      <c r="P325" s="609"/>
      <c r="Q325" s="609"/>
      <c r="R325" s="610"/>
      <c r="S325" s="596"/>
      <c r="T325" s="597"/>
      <c r="U325" s="256"/>
      <c r="W325" s="622"/>
      <c r="X325" s="622"/>
    </row>
    <row r="326" spans="2:24" ht="306.60000000000002" customHeight="1" x14ac:dyDescent="0.2">
      <c r="B326" s="412"/>
      <c r="C326" s="710"/>
      <c r="D326" s="710"/>
      <c r="E326" s="710"/>
      <c r="F326" s="414"/>
      <c r="G326" s="608" t="s">
        <v>1066</v>
      </c>
      <c r="H326" s="609"/>
      <c r="I326" s="609"/>
      <c r="J326" s="609"/>
      <c r="K326" s="609"/>
      <c r="L326" s="609"/>
      <c r="M326" s="609"/>
      <c r="N326" s="609"/>
      <c r="O326" s="609"/>
      <c r="P326" s="609"/>
      <c r="Q326" s="609"/>
      <c r="R326" s="610"/>
      <c r="S326" s="596"/>
      <c r="T326" s="597"/>
      <c r="U326" s="256"/>
      <c r="W326" s="622"/>
      <c r="X326" s="622"/>
    </row>
    <row r="327" spans="2:24" ht="409.15" customHeight="1" x14ac:dyDescent="0.2">
      <c r="B327" s="412"/>
      <c r="C327" s="710"/>
      <c r="D327" s="710"/>
      <c r="E327" s="710"/>
      <c r="F327" s="414"/>
      <c r="G327" s="602" t="s">
        <v>1286</v>
      </c>
      <c r="H327" s="603"/>
      <c r="I327" s="603"/>
      <c r="J327" s="603"/>
      <c r="K327" s="603"/>
      <c r="L327" s="603"/>
      <c r="M327" s="603"/>
      <c r="N327" s="603"/>
      <c r="O327" s="603"/>
      <c r="P327" s="603"/>
      <c r="Q327" s="603"/>
      <c r="R327" s="604"/>
      <c r="S327" s="596"/>
      <c r="T327" s="597"/>
      <c r="U327" s="256"/>
      <c r="W327" s="622"/>
      <c r="X327" s="622"/>
    </row>
    <row r="328" spans="2:24" ht="164.45" customHeight="1" x14ac:dyDescent="0.2">
      <c r="B328" s="412"/>
      <c r="C328" s="710"/>
      <c r="D328" s="710"/>
      <c r="E328" s="710"/>
      <c r="F328" s="414"/>
      <c r="G328" s="605"/>
      <c r="H328" s="606"/>
      <c r="I328" s="606"/>
      <c r="J328" s="606"/>
      <c r="K328" s="606"/>
      <c r="L328" s="606"/>
      <c r="M328" s="606"/>
      <c r="N328" s="606"/>
      <c r="O328" s="606"/>
      <c r="P328" s="606"/>
      <c r="Q328" s="606"/>
      <c r="R328" s="607"/>
      <c r="S328" s="596"/>
      <c r="T328" s="597"/>
      <c r="U328" s="256"/>
      <c r="W328" s="622"/>
      <c r="X328" s="622"/>
    </row>
    <row r="329" spans="2:24" ht="210.6" customHeight="1" x14ac:dyDescent="0.2">
      <c r="B329" s="412"/>
      <c r="C329" s="710"/>
      <c r="D329" s="710"/>
      <c r="E329" s="710"/>
      <c r="F329" s="414"/>
      <c r="G329" s="608" t="s">
        <v>838</v>
      </c>
      <c r="H329" s="611"/>
      <c r="I329" s="611"/>
      <c r="J329" s="611"/>
      <c r="K329" s="611"/>
      <c r="L329" s="611"/>
      <c r="M329" s="611"/>
      <c r="N329" s="611"/>
      <c r="O329" s="611"/>
      <c r="P329" s="611"/>
      <c r="Q329" s="611"/>
      <c r="R329" s="612"/>
      <c r="S329" s="596"/>
      <c r="T329" s="597"/>
      <c r="U329" s="256"/>
      <c r="W329" s="622"/>
      <c r="X329" s="622"/>
    </row>
    <row r="330" spans="2:24" ht="367.15" customHeight="1" x14ac:dyDescent="0.2">
      <c r="B330" s="412"/>
      <c r="C330" s="710"/>
      <c r="D330" s="710"/>
      <c r="E330" s="710"/>
      <c r="F330" s="414"/>
      <c r="G330" s="608" t="s">
        <v>1287</v>
      </c>
      <c r="H330" s="611"/>
      <c r="I330" s="611"/>
      <c r="J330" s="611"/>
      <c r="K330" s="611"/>
      <c r="L330" s="611"/>
      <c r="M330" s="611"/>
      <c r="N330" s="611"/>
      <c r="O330" s="611"/>
      <c r="P330" s="611"/>
      <c r="Q330" s="611"/>
      <c r="R330" s="612"/>
      <c r="S330" s="596"/>
      <c r="T330" s="597"/>
      <c r="U330" s="256"/>
      <c r="W330" s="622"/>
      <c r="X330" s="622"/>
    </row>
    <row r="331" spans="2:24" ht="148.9" customHeight="1" x14ac:dyDescent="0.2">
      <c r="B331" s="412"/>
      <c r="C331" s="710"/>
      <c r="D331" s="710"/>
      <c r="E331" s="710"/>
      <c r="F331" s="414"/>
      <c r="G331" s="645" t="s">
        <v>935</v>
      </c>
      <c r="H331" s="609"/>
      <c r="I331" s="609"/>
      <c r="J331" s="609"/>
      <c r="K331" s="609"/>
      <c r="L331" s="609"/>
      <c r="M331" s="609"/>
      <c r="N331" s="609"/>
      <c r="O331" s="609"/>
      <c r="P331" s="609"/>
      <c r="Q331" s="609"/>
      <c r="R331" s="610"/>
      <c r="S331" s="596"/>
      <c r="T331" s="597"/>
      <c r="U331" s="256"/>
      <c r="W331" s="622"/>
      <c r="X331" s="622"/>
    </row>
    <row r="332" spans="2:24" ht="301.89999999999998" customHeight="1" x14ac:dyDescent="0.2">
      <c r="B332" s="412"/>
      <c r="C332" s="710"/>
      <c r="D332" s="710"/>
      <c r="E332" s="710"/>
      <c r="F332" s="414"/>
      <c r="G332" s="645" t="s">
        <v>1288</v>
      </c>
      <c r="H332" s="609"/>
      <c r="I332" s="609"/>
      <c r="J332" s="609"/>
      <c r="K332" s="609"/>
      <c r="L332" s="609"/>
      <c r="M332" s="609"/>
      <c r="N332" s="609"/>
      <c r="O332" s="609"/>
      <c r="P332" s="609"/>
      <c r="Q332" s="609"/>
      <c r="R332" s="610"/>
      <c r="S332" s="596"/>
      <c r="T332" s="597"/>
      <c r="U332" s="256"/>
      <c r="W332" s="622"/>
      <c r="X332" s="622"/>
    </row>
    <row r="333" spans="2:24" ht="231.6" customHeight="1" x14ac:dyDescent="0.2">
      <c r="B333" s="412"/>
      <c r="C333" s="710"/>
      <c r="D333" s="710"/>
      <c r="E333" s="710"/>
      <c r="F333" s="414"/>
      <c r="G333" s="645" t="s">
        <v>1289</v>
      </c>
      <c r="H333" s="609"/>
      <c r="I333" s="609"/>
      <c r="J333" s="609"/>
      <c r="K333" s="609"/>
      <c r="L333" s="609"/>
      <c r="M333" s="609"/>
      <c r="N333" s="609"/>
      <c r="O333" s="609"/>
      <c r="P333" s="609"/>
      <c r="Q333" s="609"/>
      <c r="R333" s="610"/>
      <c r="S333" s="596"/>
      <c r="T333" s="597"/>
      <c r="U333" s="256"/>
      <c r="W333" s="622"/>
      <c r="X333" s="622"/>
    </row>
    <row r="334" spans="2:24" ht="176.45" customHeight="1" x14ac:dyDescent="0.2">
      <c r="B334" s="412"/>
      <c r="C334" s="710"/>
      <c r="D334" s="710"/>
      <c r="E334" s="710"/>
      <c r="F334" s="414"/>
      <c r="G334" s="645" t="s">
        <v>1290</v>
      </c>
      <c r="H334" s="609"/>
      <c r="I334" s="609"/>
      <c r="J334" s="609"/>
      <c r="K334" s="609"/>
      <c r="L334" s="609"/>
      <c r="M334" s="609"/>
      <c r="N334" s="609"/>
      <c r="O334" s="609"/>
      <c r="P334" s="609"/>
      <c r="Q334" s="609"/>
      <c r="R334" s="610"/>
      <c r="S334" s="596"/>
      <c r="T334" s="597"/>
      <c r="U334" s="256"/>
      <c r="W334" s="622"/>
      <c r="X334" s="622"/>
    </row>
    <row r="335" spans="2:24" ht="172.9" customHeight="1" x14ac:dyDescent="0.2">
      <c r="B335" s="412"/>
      <c r="C335" s="710"/>
      <c r="D335" s="710"/>
      <c r="E335" s="710"/>
      <c r="F335" s="414"/>
      <c r="G335" s="645" t="s">
        <v>1291</v>
      </c>
      <c r="H335" s="609"/>
      <c r="I335" s="609"/>
      <c r="J335" s="609"/>
      <c r="K335" s="609"/>
      <c r="L335" s="609"/>
      <c r="M335" s="609"/>
      <c r="N335" s="609"/>
      <c r="O335" s="609"/>
      <c r="P335" s="609"/>
      <c r="Q335" s="609"/>
      <c r="R335" s="610"/>
      <c r="S335" s="596"/>
      <c r="T335" s="597"/>
      <c r="U335" s="256"/>
      <c r="W335" s="622"/>
      <c r="X335" s="622"/>
    </row>
    <row r="336" spans="2:24" ht="221.45" customHeight="1" x14ac:dyDescent="0.2">
      <c r="B336" s="412"/>
      <c r="C336" s="710"/>
      <c r="D336" s="710"/>
      <c r="E336" s="710"/>
      <c r="F336" s="414"/>
      <c r="G336" s="608" t="s">
        <v>1108</v>
      </c>
      <c r="H336" s="611"/>
      <c r="I336" s="611"/>
      <c r="J336" s="611"/>
      <c r="K336" s="611"/>
      <c r="L336" s="611"/>
      <c r="M336" s="611"/>
      <c r="N336" s="611"/>
      <c r="O336" s="611"/>
      <c r="P336" s="611"/>
      <c r="Q336" s="611"/>
      <c r="R336" s="612"/>
      <c r="S336" s="596"/>
      <c r="T336" s="597"/>
      <c r="U336" s="256"/>
      <c r="W336" s="622"/>
      <c r="X336" s="622"/>
    </row>
    <row r="337" spans="2:24" ht="342.6" customHeight="1" x14ac:dyDescent="0.2">
      <c r="B337" s="412"/>
      <c r="C337" s="710"/>
      <c r="D337" s="710"/>
      <c r="E337" s="710"/>
      <c r="F337" s="414"/>
      <c r="G337" s="608" t="s">
        <v>1298</v>
      </c>
      <c r="H337" s="611"/>
      <c r="I337" s="611"/>
      <c r="J337" s="611"/>
      <c r="K337" s="611"/>
      <c r="L337" s="611"/>
      <c r="M337" s="611"/>
      <c r="N337" s="611"/>
      <c r="O337" s="611"/>
      <c r="P337" s="611"/>
      <c r="Q337" s="611"/>
      <c r="R337" s="612"/>
      <c r="S337" s="596"/>
      <c r="T337" s="597"/>
      <c r="U337" s="256"/>
      <c r="W337" s="622"/>
      <c r="X337" s="622"/>
    </row>
    <row r="338" spans="2:24" ht="408.6" customHeight="1" x14ac:dyDescent="0.2">
      <c r="B338" s="412"/>
      <c r="C338" s="710"/>
      <c r="D338" s="710"/>
      <c r="E338" s="710"/>
      <c r="F338" s="414"/>
      <c r="G338" s="602" t="s">
        <v>1292</v>
      </c>
      <c r="H338" s="603"/>
      <c r="I338" s="603"/>
      <c r="J338" s="603"/>
      <c r="K338" s="603"/>
      <c r="L338" s="603"/>
      <c r="M338" s="603"/>
      <c r="N338" s="603"/>
      <c r="O338" s="603"/>
      <c r="P338" s="603"/>
      <c r="Q338" s="603"/>
      <c r="R338" s="604"/>
      <c r="S338" s="596"/>
      <c r="T338" s="597"/>
      <c r="U338" s="256"/>
      <c r="W338" s="622"/>
      <c r="X338" s="622"/>
    </row>
    <row r="339" spans="2:24" ht="328.9" customHeight="1" x14ac:dyDescent="0.2">
      <c r="B339" s="412"/>
      <c r="C339" s="710"/>
      <c r="D339" s="710"/>
      <c r="E339" s="710"/>
      <c r="F339" s="414"/>
      <c r="G339" s="605"/>
      <c r="H339" s="606"/>
      <c r="I339" s="606"/>
      <c r="J339" s="606"/>
      <c r="K339" s="606"/>
      <c r="L339" s="606"/>
      <c r="M339" s="606"/>
      <c r="N339" s="606"/>
      <c r="O339" s="606"/>
      <c r="P339" s="606"/>
      <c r="Q339" s="606"/>
      <c r="R339" s="607"/>
      <c r="S339" s="596"/>
      <c r="T339" s="597"/>
      <c r="U339" s="256"/>
      <c r="W339" s="622"/>
      <c r="X339" s="622"/>
    </row>
    <row r="340" spans="2:24" ht="409.15" customHeight="1" x14ac:dyDescent="0.2">
      <c r="B340" s="412"/>
      <c r="C340" s="710"/>
      <c r="D340" s="710"/>
      <c r="E340" s="710"/>
      <c r="F340" s="414"/>
      <c r="G340" s="602" t="s">
        <v>986</v>
      </c>
      <c r="H340" s="603"/>
      <c r="I340" s="603"/>
      <c r="J340" s="603"/>
      <c r="K340" s="603"/>
      <c r="L340" s="603"/>
      <c r="M340" s="603"/>
      <c r="N340" s="603"/>
      <c r="O340" s="603"/>
      <c r="P340" s="603"/>
      <c r="Q340" s="603"/>
      <c r="R340" s="604"/>
      <c r="S340" s="596"/>
      <c r="T340" s="597"/>
      <c r="U340" s="256"/>
      <c r="W340" s="622"/>
      <c r="X340" s="622"/>
    </row>
    <row r="341" spans="2:24" ht="116.45" customHeight="1" x14ac:dyDescent="0.2">
      <c r="B341" s="412"/>
      <c r="C341" s="710"/>
      <c r="D341" s="710"/>
      <c r="E341" s="710"/>
      <c r="F341" s="414"/>
      <c r="G341" s="605"/>
      <c r="H341" s="606"/>
      <c r="I341" s="606"/>
      <c r="J341" s="606"/>
      <c r="K341" s="606"/>
      <c r="L341" s="606"/>
      <c r="M341" s="606"/>
      <c r="N341" s="606"/>
      <c r="O341" s="606"/>
      <c r="P341" s="606"/>
      <c r="Q341" s="606"/>
      <c r="R341" s="607"/>
      <c r="S341" s="596"/>
      <c r="T341" s="597"/>
      <c r="U341" s="256"/>
      <c r="W341" s="622"/>
      <c r="X341" s="622"/>
    </row>
    <row r="342" spans="2:24" ht="327" customHeight="1" x14ac:dyDescent="0.2">
      <c r="B342" s="412"/>
      <c r="C342" s="710"/>
      <c r="D342" s="710"/>
      <c r="E342" s="710"/>
      <c r="F342" s="414"/>
      <c r="G342" s="608" t="s">
        <v>1034</v>
      </c>
      <c r="H342" s="611"/>
      <c r="I342" s="611"/>
      <c r="J342" s="611"/>
      <c r="K342" s="611"/>
      <c r="L342" s="611"/>
      <c r="M342" s="611"/>
      <c r="N342" s="611"/>
      <c r="O342" s="611"/>
      <c r="P342" s="611"/>
      <c r="Q342" s="611"/>
      <c r="R342" s="612"/>
      <c r="S342" s="596"/>
      <c r="T342" s="597"/>
      <c r="U342" s="256"/>
      <c r="W342" s="622"/>
      <c r="X342" s="622"/>
    </row>
    <row r="343" spans="2:24" ht="144.6" customHeight="1" x14ac:dyDescent="0.2">
      <c r="B343" s="412"/>
      <c r="C343" s="710"/>
      <c r="D343" s="710"/>
      <c r="E343" s="710"/>
      <c r="F343" s="414"/>
      <c r="G343" s="608" t="s">
        <v>1293</v>
      </c>
      <c r="H343" s="611"/>
      <c r="I343" s="611"/>
      <c r="J343" s="611"/>
      <c r="K343" s="611"/>
      <c r="L343" s="611"/>
      <c r="M343" s="611"/>
      <c r="N343" s="611"/>
      <c r="O343" s="611"/>
      <c r="P343" s="611"/>
      <c r="Q343" s="611"/>
      <c r="R343" s="612"/>
      <c r="S343" s="596"/>
      <c r="T343" s="597"/>
      <c r="U343" s="256"/>
      <c r="W343" s="622"/>
      <c r="X343" s="622"/>
    </row>
    <row r="344" spans="2:24" ht="237" customHeight="1" x14ac:dyDescent="0.2">
      <c r="B344" s="412"/>
      <c r="C344" s="710"/>
      <c r="D344" s="710"/>
      <c r="E344" s="710"/>
      <c r="F344" s="414"/>
      <c r="G344" s="608" t="s">
        <v>1144</v>
      </c>
      <c r="H344" s="611"/>
      <c r="I344" s="611"/>
      <c r="J344" s="611"/>
      <c r="K344" s="611"/>
      <c r="L344" s="611"/>
      <c r="M344" s="611"/>
      <c r="N344" s="611"/>
      <c r="O344" s="611"/>
      <c r="P344" s="611"/>
      <c r="Q344" s="611"/>
      <c r="R344" s="612"/>
      <c r="S344" s="596"/>
      <c r="T344" s="597"/>
      <c r="U344" s="256"/>
      <c r="W344" s="622"/>
      <c r="X344" s="622"/>
    </row>
    <row r="345" spans="2:24" ht="329.45" customHeight="1" x14ac:dyDescent="0.2">
      <c r="B345" s="412"/>
      <c r="C345" s="710"/>
      <c r="D345" s="710"/>
      <c r="E345" s="710"/>
      <c r="F345" s="414"/>
      <c r="G345" s="608" t="s">
        <v>839</v>
      </c>
      <c r="H345" s="611"/>
      <c r="I345" s="611"/>
      <c r="J345" s="611"/>
      <c r="K345" s="611"/>
      <c r="L345" s="611"/>
      <c r="M345" s="611"/>
      <c r="N345" s="611"/>
      <c r="O345" s="611"/>
      <c r="P345" s="611"/>
      <c r="Q345" s="611"/>
      <c r="R345" s="612"/>
      <c r="S345" s="596"/>
      <c r="T345" s="597"/>
      <c r="U345" s="256"/>
      <c r="W345" s="622"/>
      <c r="X345" s="622"/>
    </row>
    <row r="346" spans="2:24" ht="263.45" customHeight="1" x14ac:dyDescent="0.2">
      <c r="B346" s="412"/>
      <c r="C346" s="710"/>
      <c r="D346" s="710"/>
      <c r="E346" s="710"/>
      <c r="F346" s="414"/>
      <c r="G346" s="608" t="s">
        <v>840</v>
      </c>
      <c r="H346" s="611"/>
      <c r="I346" s="611"/>
      <c r="J346" s="611"/>
      <c r="K346" s="611"/>
      <c r="L346" s="611"/>
      <c r="M346" s="611"/>
      <c r="N346" s="611"/>
      <c r="O346" s="611"/>
      <c r="P346" s="611"/>
      <c r="Q346" s="611"/>
      <c r="R346" s="612"/>
      <c r="S346" s="596"/>
      <c r="T346" s="597"/>
      <c r="U346" s="256"/>
      <c r="W346" s="622"/>
      <c r="X346" s="622"/>
    </row>
    <row r="347" spans="2:24" ht="257.45" customHeight="1" x14ac:dyDescent="0.2">
      <c r="B347" s="412"/>
      <c r="C347" s="710"/>
      <c r="D347" s="710"/>
      <c r="E347" s="710"/>
      <c r="F347" s="414"/>
      <c r="G347" s="608" t="s">
        <v>1294</v>
      </c>
      <c r="H347" s="611"/>
      <c r="I347" s="611"/>
      <c r="J347" s="611"/>
      <c r="K347" s="611"/>
      <c r="L347" s="611"/>
      <c r="M347" s="611"/>
      <c r="N347" s="611"/>
      <c r="O347" s="611"/>
      <c r="P347" s="611"/>
      <c r="Q347" s="611"/>
      <c r="R347" s="612"/>
      <c r="S347" s="596"/>
      <c r="T347" s="597"/>
      <c r="U347" s="256"/>
      <c r="W347" s="622"/>
      <c r="X347" s="622"/>
    </row>
    <row r="348" spans="2:24" ht="408.6" customHeight="1" x14ac:dyDescent="0.2">
      <c r="B348" s="412"/>
      <c r="C348" s="710"/>
      <c r="D348" s="710"/>
      <c r="E348" s="710"/>
      <c r="F348" s="414"/>
      <c r="G348" s="608" t="s">
        <v>1295</v>
      </c>
      <c r="H348" s="611"/>
      <c r="I348" s="611"/>
      <c r="J348" s="611"/>
      <c r="K348" s="611"/>
      <c r="L348" s="611"/>
      <c r="M348" s="611"/>
      <c r="N348" s="611"/>
      <c r="O348" s="611"/>
      <c r="P348" s="611"/>
      <c r="Q348" s="611"/>
      <c r="R348" s="612"/>
      <c r="S348" s="596"/>
      <c r="T348" s="597"/>
      <c r="U348" s="256"/>
      <c r="W348" s="622"/>
      <c r="X348" s="622"/>
    </row>
    <row r="349" spans="2:24" ht="318.60000000000002" customHeight="1" x14ac:dyDescent="0.2">
      <c r="B349" s="412"/>
      <c r="C349" s="710"/>
      <c r="D349" s="710"/>
      <c r="E349" s="710"/>
      <c r="F349" s="414"/>
      <c r="G349" s="608" t="s">
        <v>841</v>
      </c>
      <c r="H349" s="611"/>
      <c r="I349" s="611"/>
      <c r="J349" s="611"/>
      <c r="K349" s="611"/>
      <c r="L349" s="611"/>
      <c r="M349" s="611"/>
      <c r="N349" s="611"/>
      <c r="O349" s="611"/>
      <c r="P349" s="611"/>
      <c r="Q349" s="611"/>
      <c r="R349" s="612"/>
      <c r="S349" s="596"/>
      <c r="T349" s="597"/>
      <c r="U349" s="256"/>
      <c r="W349" s="622"/>
      <c r="X349" s="622"/>
    </row>
    <row r="350" spans="2:24" ht="247.9" customHeight="1" x14ac:dyDescent="0.2">
      <c r="B350" s="412"/>
      <c r="C350" s="710"/>
      <c r="D350" s="710"/>
      <c r="E350" s="710"/>
      <c r="F350" s="414"/>
      <c r="G350" s="608" t="s">
        <v>842</v>
      </c>
      <c r="H350" s="611"/>
      <c r="I350" s="611"/>
      <c r="J350" s="611"/>
      <c r="K350" s="611"/>
      <c r="L350" s="611"/>
      <c r="M350" s="611"/>
      <c r="N350" s="611"/>
      <c r="O350" s="611"/>
      <c r="P350" s="611"/>
      <c r="Q350" s="611"/>
      <c r="R350" s="612"/>
      <c r="S350" s="596"/>
      <c r="T350" s="597"/>
      <c r="U350" s="256"/>
      <c r="W350" s="622"/>
      <c r="X350" s="622"/>
    </row>
    <row r="351" spans="2:24" ht="218.45" customHeight="1" x14ac:dyDescent="0.2">
      <c r="B351" s="412"/>
      <c r="C351" s="710"/>
      <c r="D351" s="710"/>
      <c r="E351" s="710"/>
      <c r="F351" s="414"/>
      <c r="G351" s="608" t="s">
        <v>843</v>
      </c>
      <c r="H351" s="611"/>
      <c r="I351" s="611"/>
      <c r="J351" s="611"/>
      <c r="K351" s="611"/>
      <c r="L351" s="611"/>
      <c r="M351" s="611"/>
      <c r="N351" s="611"/>
      <c r="O351" s="611"/>
      <c r="P351" s="611"/>
      <c r="Q351" s="611"/>
      <c r="R351" s="612"/>
      <c r="S351" s="596"/>
      <c r="T351" s="597"/>
      <c r="U351" s="256"/>
      <c r="W351" s="622"/>
      <c r="X351" s="622"/>
    </row>
    <row r="352" spans="2:24" ht="135.6" customHeight="1" x14ac:dyDescent="0.2">
      <c r="B352" s="412"/>
      <c r="C352" s="710"/>
      <c r="D352" s="710"/>
      <c r="E352" s="710"/>
      <c r="F352" s="414"/>
      <c r="G352" s="619" t="s">
        <v>818</v>
      </c>
      <c r="H352" s="620"/>
      <c r="I352" s="620"/>
      <c r="J352" s="620"/>
      <c r="K352" s="620"/>
      <c r="L352" s="620"/>
      <c r="M352" s="620"/>
      <c r="N352" s="620"/>
      <c r="O352" s="620"/>
      <c r="P352" s="620"/>
      <c r="Q352" s="620"/>
      <c r="R352" s="621"/>
      <c r="S352" s="596"/>
      <c r="T352" s="597"/>
      <c r="U352" s="256"/>
      <c r="W352" s="622"/>
      <c r="X352" s="622"/>
    </row>
    <row r="353" spans="2:24" ht="139.9" customHeight="1" x14ac:dyDescent="0.2">
      <c r="B353" s="412"/>
      <c r="C353" s="710"/>
      <c r="D353" s="710"/>
      <c r="E353" s="710"/>
      <c r="F353" s="414"/>
      <c r="G353" s="608" t="s">
        <v>953</v>
      </c>
      <c r="H353" s="611"/>
      <c r="I353" s="611"/>
      <c r="J353" s="611"/>
      <c r="K353" s="611"/>
      <c r="L353" s="611"/>
      <c r="M353" s="611"/>
      <c r="N353" s="611"/>
      <c r="O353" s="611"/>
      <c r="P353" s="611"/>
      <c r="Q353" s="611"/>
      <c r="R353" s="612"/>
      <c r="S353" s="596"/>
      <c r="T353" s="597"/>
      <c r="U353" s="256"/>
      <c r="W353" s="622"/>
      <c r="X353" s="622"/>
    </row>
    <row r="354" spans="2:24" ht="409.15" customHeight="1" x14ac:dyDescent="0.2">
      <c r="B354" s="412"/>
      <c r="C354" s="710"/>
      <c r="D354" s="710"/>
      <c r="E354" s="710"/>
      <c r="F354" s="414"/>
      <c r="G354" s="602" t="s">
        <v>1296</v>
      </c>
      <c r="H354" s="603"/>
      <c r="I354" s="603"/>
      <c r="J354" s="603"/>
      <c r="K354" s="603"/>
      <c r="L354" s="603"/>
      <c r="M354" s="603"/>
      <c r="N354" s="603"/>
      <c r="O354" s="603"/>
      <c r="P354" s="603"/>
      <c r="Q354" s="603"/>
      <c r="R354" s="604"/>
      <c r="S354" s="596"/>
      <c r="T354" s="597"/>
      <c r="U354" s="256"/>
      <c r="W354" s="622"/>
      <c r="X354" s="622"/>
    </row>
    <row r="355" spans="2:24" ht="265.89999999999998" customHeight="1" thickBot="1" x14ac:dyDescent="0.25">
      <c r="B355" s="412"/>
      <c r="C355" s="710"/>
      <c r="D355" s="710"/>
      <c r="E355" s="710"/>
      <c r="F355" s="414"/>
      <c r="G355" s="613"/>
      <c r="H355" s="614"/>
      <c r="I355" s="614"/>
      <c r="J355" s="614"/>
      <c r="K355" s="614"/>
      <c r="L355" s="614"/>
      <c r="M355" s="614"/>
      <c r="N355" s="614"/>
      <c r="O355" s="614"/>
      <c r="P355" s="614"/>
      <c r="Q355" s="614"/>
      <c r="R355" s="615"/>
      <c r="S355" s="596"/>
      <c r="T355" s="597"/>
      <c r="U355" s="256"/>
      <c r="W355" s="622"/>
      <c r="X355" s="622"/>
    </row>
    <row r="356" spans="2:24" ht="237" customHeight="1" x14ac:dyDescent="0.2">
      <c r="B356" s="412"/>
      <c r="C356" s="710"/>
      <c r="D356" s="710"/>
      <c r="E356" s="710"/>
      <c r="F356" s="414"/>
      <c r="G356" s="616" t="s">
        <v>1077</v>
      </c>
      <c r="H356" s="617"/>
      <c r="I356" s="617"/>
      <c r="J356" s="617"/>
      <c r="K356" s="617"/>
      <c r="L356" s="617"/>
      <c r="M356" s="617"/>
      <c r="N356" s="617"/>
      <c r="O356" s="617"/>
      <c r="P356" s="617"/>
      <c r="Q356" s="617"/>
      <c r="R356" s="618"/>
      <c r="S356" s="596"/>
      <c r="T356" s="597"/>
      <c r="U356" s="256"/>
      <c r="W356" s="622"/>
      <c r="X356" s="622"/>
    </row>
    <row r="357" spans="2:24" ht="114.6" customHeight="1" x14ac:dyDescent="0.2">
      <c r="B357" s="438" t="s">
        <v>847</v>
      </c>
      <c r="C357" s="439"/>
      <c r="D357" s="439"/>
      <c r="E357" s="439"/>
      <c r="F357" s="440"/>
      <c r="G357" s="659" t="s">
        <v>1145</v>
      </c>
      <c r="H357" s="659"/>
      <c r="I357" s="659"/>
      <c r="J357" s="659"/>
      <c r="K357" s="659"/>
      <c r="L357" s="659"/>
      <c r="M357" s="659"/>
      <c r="N357" s="659"/>
      <c r="O357" s="659"/>
      <c r="P357" s="659"/>
      <c r="Q357" s="659"/>
      <c r="R357" s="659"/>
      <c r="S357" s="594"/>
      <c r="T357" s="595"/>
      <c r="U357" s="256"/>
    </row>
    <row r="358" spans="2:24" ht="169.9" customHeight="1" x14ac:dyDescent="0.2">
      <c r="B358" s="438" t="s">
        <v>848</v>
      </c>
      <c r="C358" s="439"/>
      <c r="D358" s="439"/>
      <c r="E358" s="439"/>
      <c r="F358" s="440"/>
      <c r="G358" s="540" t="s">
        <v>844</v>
      </c>
      <c r="H358" s="540"/>
      <c r="I358" s="540"/>
      <c r="J358" s="540"/>
      <c r="K358" s="540"/>
      <c r="L358" s="540"/>
      <c r="M358" s="540"/>
      <c r="N358" s="540"/>
      <c r="O358" s="540"/>
      <c r="P358" s="540"/>
      <c r="Q358" s="540"/>
      <c r="R358" s="540"/>
      <c r="S358" s="596"/>
      <c r="T358" s="597"/>
      <c r="U358" s="256"/>
    </row>
    <row r="359" spans="2:24" ht="165" customHeight="1" x14ac:dyDescent="0.2">
      <c r="B359" s="438" t="s">
        <v>849</v>
      </c>
      <c r="C359" s="439"/>
      <c r="D359" s="439"/>
      <c r="E359" s="439"/>
      <c r="F359" s="440"/>
      <c r="G359" s="540" t="s">
        <v>845</v>
      </c>
      <c r="H359" s="540"/>
      <c r="I359" s="540"/>
      <c r="J359" s="540"/>
      <c r="K359" s="540"/>
      <c r="L359" s="540"/>
      <c r="M359" s="540"/>
      <c r="N359" s="540"/>
      <c r="O359" s="540"/>
      <c r="P359" s="540"/>
      <c r="Q359" s="540"/>
      <c r="R359" s="540"/>
      <c r="S359" s="596"/>
      <c r="T359" s="597"/>
      <c r="U359" s="256"/>
    </row>
    <row r="360" spans="2:24" ht="93.6" customHeight="1" x14ac:dyDescent="0.2">
      <c r="B360" s="438" t="s">
        <v>850</v>
      </c>
      <c r="C360" s="439"/>
      <c r="D360" s="439"/>
      <c r="E360" s="439"/>
      <c r="F360" s="440"/>
      <c r="G360" s="540" t="s">
        <v>846</v>
      </c>
      <c r="H360" s="540"/>
      <c r="I360" s="540"/>
      <c r="J360" s="540"/>
      <c r="K360" s="540"/>
      <c r="L360" s="540"/>
      <c r="M360" s="540"/>
      <c r="N360" s="540"/>
      <c r="O360" s="540"/>
      <c r="P360" s="540"/>
      <c r="Q360" s="540"/>
      <c r="R360" s="540"/>
      <c r="S360" s="596"/>
      <c r="T360" s="597"/>
      <c r="U360" s="256"/>
    </row>
    <row r="361" spans="2:24" ht="127.15" customHeight="1" x14ac:dyDescent="0.2">
      <c r="B361" s="438" t="s">
        <v>851</v>
      </c>
      <c r="C361" s="439"/>
      <c r="D361" s="439"/>
      <c r="E361" s="439"/>
      <c r="F361" s="440"/>
      <c r="G361" s="540" t="s">
        <v>1067</v>
      </c>
      <c r="H361" s="540"/>
      <c r="I361" s="540"/>
      <c r="J361" s="540"/>
      <c r="K361" s="540"/>
      <c r="L361" s="540"/>
      <c r="M361" s="540"/>
      <c r="N361" s="540"/>
      <c r="O361" s="540"/>
      <c r="P361" s="540"/>
      <c r="Q361" s="540"/>
      <c r="R361" s="540"/>
      <c r="S361" s="596"/>
      <c r="T361" s="597"/>
      <c r="U361" s="256"/>
    </row>
    <row r="362" spans="2:24" ht="245.45" customHeight="1" x14ac:dyDescent="0.2">
      <c r="B362" s="438" t="s">
        <v>852</v>
      </c>
      <c r="C362" s="439"/>
      <c r="D362" s="439"/>
      <c r="E362" s="439"/>
      <c r="F362" s="440"/>
      <c r="G362" s="540" t="s">
        <v>1036</v>
      </c>
      <c r="H362" s="540"/>
      <c r="I362" s="540"/>
      <c r="J362" s="540"/>
      <c r="K362" s="540"/>
      <c r="L362" s="540"/>
      <c r="M362" s="540"/>
      <c r="N362" s="540"/>
      <c r="O362" s="540"/>
      <c r="P362" s="540"/>
      <c r="Q362" s="540"/>
      <c r="R362" s="540"/>
      <c r="S362" s="596"/>
      <c r="T362" s="597"/>
      <c r="U362" s="256"/>
    </row>
    <row r="363" spans="2:24" ht="147.6" customHeight="1" x14ac:dyDescent="0.2">
      <c r="B363" s="438" t="s">
        <v>853</v>
      </c>
      <c r="C363" s="439"/>
      <c r="D363" s="439"/>
      <c r="E363" s="439"/>
      <c r="F363" s="440"/>
      <c r="G363" s="540" t="s">
        <v>1068</v>
      </c>
      <c r="H363" s="540"/>
      <c r="I363" s="540"/>
      <c r="J363" s="540"/>
      <c r="K363" s="540"/>
      <c r="L363" s="540"/>
      <c r="M363" s="540"/>
      <c r="N363" s="540"/>
      <c r="O363" s="540"/>
      <c r="P363" s="540"/>
      <c r="Q363" s="540"/>
      <c r="R363" s="540"/>
      <c r="S363" s="596"/>
      <c r="T363" s="597"/>
      <c r="U363" s="256"/>
    </row>
    <row r="364" spans="2:24" ht="141.6" customHeight="1" x14ac:dyDescent="0.2">
      <c r="B364" s="438" t="s">
        <v>854</v>
      </c>
      <c r="C364" s="439"/>
      <c r="D364" s="439"/>
      <c r="E364" s="439"/>
      <c r="F364" s="440"/>
      <c r="G364" s="540" t="s">
        <v>1299</v>
      </c>
      <c r="H364" s="540"/>
      <c r="I364" s="540"/>
      <c r="J364" s="540"/>
      <c r="K364" s="540"/>
      <c r="L364" s="540"/>
      <c r="M364" s="540"/>
      <c r="N364" s="540"/>
      <c r="O364" s="540"/>
      <c r="P364" s="540"/>
      <c r="Q364" s="540"/>
      <c r="R364" s="540"/>
      <c r="S364" s="596"/>
      <c r="T364" s="597"/>
      <c r="U364" s="256"/>
    </row>
    <row r="365" spans="2:24" ht="102.6" customHeight="1" x14ac:dyDescent="0.2">
      <c r="B365" s="438" t="s">
        <v>855</v>
      </c>
      <c r="C365" s="439"/>
      <c r="D365" s="439"/>
      <c r="E365" s="439"/>
      <c r="F365" s="440"/>
      <c r="G365" s="540" t="s">
        <v>1300</v>
      </c>
      <c r="H365" s="540"/>
      <c r="I365" s="540"/>
      <c r="J365" s="540"/>
      <c r="K365" s="540"/>
      <c r="L365" s="540"/>
      <c r="M365" s="540"/>
      <c r="N365" s="540"/>
      <c r="O365" s="540"/>
      <c r="P365" s="540"/>
      <c r="Q365" s="540"/>
      <c r="R365" s="540"/>
      <c r="S365" s="596"/>
      <c r="T365" s="597"/>
      <c r="U365" s="256"/>
    </row>
    <row r="366" spans="2:24" ht="102.6" customHeight="1" x14ac:dyDescent="0.2">
      <c r="B366" s="438" t="s">
        <v>856</v>
      </c>
      <c r="C366" s="439"/>
      <c r="D366" s="439"/>
      <c r="E366" s="439"/>
      <c r="F366" s="440"/>
      <c r="G366" s="540" t="s">
        <v>1109</v>
      </c>
      <c r="H366" s="540"/>
      <c r="I366" s="540"/>
      <c r="J366" s="540"/>
      <c r="K366" s="540"/>
      <c r="L366" s="540"/>
      <c r="M366" s="540"/>
      <c r="N366" s="540"/>
      <c r="O366" s="540"/>
      <c r="P366" s="540"/>
      <c r="Q366" s="540"/>
      <c r="R366" s="540"/>
      <c r="S366" s="596"/>
      <c r="T366" s="597"/>
      <c r="U366" s="256"/>
    </row>
    <row r="367" spans="2:24" ht="159" customHeight="1" x14ac:dyDescent="0.2">
      <c r="B367" s="438" t="s">
        <v>857</v>
      </c>
      <c r="C367" s="439"/>
      <c r="D367" s="439"/>
      <c r="E367" s="439"/>
      <c r="F367" s="440"/>
      <c r="G367" s="540" t="s">
        <v>1301</v>
      </c>
      <c r="H367" s="540"/>
      <c r="I367" s="540"/>
      <c r="J367" s="540"/>
      <c r="K367" s="540"/>
      <c r="L367" s="540"/>
      <c r="M367" s="540"/>
      <c r="N367" s="540"/>
      <c r="O367" s="540"/>
      <c r="P367" s="540"/>
      <c r="Q367" s="540"/>
      <c r="R367" s="540"/>
      <c r="S367" s="596"/>
      <c r="T367" s="597"/>
      <c r="U367" s="256"/>
    </row>
    <row r="368" spans="2:24" ht="159.6" customHeight="1" x14ac:dyDescent="0.2">
      <c r="B368" s="438" t="s">
        <v>967</v>
      </c>
      <c r="C368" s="439"/>
      <c r="D368" s="439"/>
      <c r="E368" s="439"/>
      <c r="F368" s="440"/>
      <c r="G368" s="540" t="s">
        <v>1302</v>
      </c>
      <c r="H368" s="540"/>
      <c r="I368" s="540"/>
      <c r="J368" s="540"/>
      <c r="K368" s="540"/>
      <c r="L368" s="540"/>
      <c r="M368" s="540"/>
      <c r="N368" s="540"/>
      <c r="O368" s="540"/>
      <c r="P368" s="540"/>
      <c r="Q368" s="540"/>
      <c r="R368" s="540"/>
      <c r="S368" s="596"/>
      <c r="T368" s="597"/>
      <c r="U368" s="256"/>
    </row>
    <row r="369" spans="1:21" ht="101.45" customHeight="1" x14ac:dyDescent="0.2">
      <c r="B369" s="438" t="s">
        <v>1037</v>
      </c>
      <c r="C369" s="439"/>
      <c r="D369" s="439"/>
      <c r="E369" s="439"/>
      <c r="F369" s="440"/>
      <c r="G369" s="540" t="s">
        <v>1303</v>
      </c>
      <c r="H369" s="540"/>
      <c r="I369" s="540"/>
      <c r="J369" s="540"/>
      <c r="K369" s="540"/>
      <c r="L369" s="540"/>
      <c r="M369" s="540"/>
      <c r="N369" s="540"/>
      <c r="O369" s="540"/>
      <c r="P369" s="540"/>
      <c r="Q369" s="540"/>
      <c r="R369" s="540"/>
      <c r="S369" s="596"/>
      <c r="T369" s="597"/>
      <c r="U369" s="256"/>
    </row>
    <row r="370" spans="1:21" ht="116.45" customHeight="1" x14ac:dyDescent="0.2">
      <c r="B370" s="438" t="s">
        <v>1057</v>
      </c>
      <c r="C370" s="439"/>
      <c r="D370" s="439"/>
      <c r="E370" s="439"/>
      <c r="F370" s="440"/>
      <c r="G370" s="540" t="s">
        <v>1304</v>
      </c>
      <c r="H370" s="540"/>
      <c r="I370" s="540"/>
      <c r="J370" s="540"/>
      <c r="K370" s="540"/>
      <c r="L370" s="540"/>
      <c r="M370" s="540"/>
      <c r="N370" s="540"/>
      <c r="O370" s="540"/>
      <c r="P370" s="540"/>
      <c r="Q370" s="540"/>
      <c r="R370" s="540"/>
      <c r="S370" s="596"/>
      <c r="T370" s="597"/>
      <c r="U370" s="256"/>
    </row>
    <row r="371" spans="1:21" ht="101.45" customHeight="1" x14ac:dyDescent="0.2">
      <c r="B371" s="438" t="s">
        <v>1056</v>
      </c>
      <c r="C371" s="439"/>
      <c r="D371" s="439"/>
      <c r="E371" s="439"/>
      <c r="F371" s="440"/>
      <c r="G371" s="540" t="s">
        <v>1305</v>
      </c>
      <c r="H371" s="540"/>
      <c r="I371" s="540"/>
      <c r="J371" s="540"/>
      <c r="K371" s="540"/>
      <c r="L371" s="540"/>
      <c r="M371" s="540"/>
      <c r="N371" s="540"/>
      <c r="O371" s="540"/>
      <c r="P371" s="540"/>
      <c r="Q371" s="540"/>
      <c r="R371" s="540"/>
      <c r="S371" s="699"/>
      <c r="T371" s="700"/>
      <c r="U371" s="256"/>
    </row>
    <row r="372" spans="1:21" ht="15" customHeight="1" x14ac:dyDescent="0.2">
      <c r="B372" s="692" t="s">
        <v>111</v>
      </c>
      <c r="C372" s="693"/>
      <c r="D372" s="693"/>
      <c r="E372" s="693"/>
      <c r="F372" s="693"/>
      <c r="G372" s="693"/>
      <c r="H372" s="693"/>
      <c r="I372" s="693"/>
      <c r="J372" s="693"/>
      <c r="K372" s="693"/>
      <c r="L372" s="693"/>
      <c r="M372" s="693"/>
      <c r="N372" s="693"/>
      <c r="O372" s="693"/>
      <c r="P372" s="693"/>
      <c r="Q372" s="693"/>
      <c r="R372" s="693"/>
      <c r="S372" s="693"/>
      <c r="T372" s="694"/>
    </row>
    <row r="373" spans="1:21" ht="15" customHeight="1" x14ac:dyDescent="0.2">
      <c r="B373" s="598" t="s">
        <v>46</v>
      </c>
      <c r="C373" s="599"/>
      <c r="D373" s="599"/>
      <c r="E373" s="599"/>
      <c r="F373" s="600"/>
      <c r="G373" s="689" t="s">
        <v>102</v>
      </c>
      <c r="H373" s="698"/>
      <c r="I373" s="698"/>
      <c r="J373" s="698"/>
      <c r="K373" s="698"/>
      <c r="L373" s="698"/>
      <c r="M373" s="698"/>
      <c r="N373" s="698"/>
      <c r="O373" s="698"/>
      <c r="P373" s="698"/>
      <c r="Q373" s="698"/>
      <c r="R373" s="690"/>
      <c r="S373" s="689" t="s">
        <v>103</v>
      </c>
      <c r="T373" s="690"/>
    </row>
    <row r="374" spans="1:21" ht="133.15" customHeight="1" x14ac:dyDescent="0.2">
      <c r="A374" s="54"/>
      <c r="B374" s="433" t="s">
        <v>533</v>
      </c>
      <c r="C374" s="434"/>
      <c r="D374" s="434"/>
      <c r="E374" s="434"/>
      <c r="F374" s="435"/>
      <c r="G374" s="691" t="s">
        <v>1268</v>
      </c>
      <c r="H374" s="691"/>
      <c r="I374" s="691"/>
      <c r="J374" s="691"/>
      <c r="K374" s="691"/>
      <c r="L374" s="691"/>
      <c r="M374" s="691"/>
      <c r="N374" s="691"/>
      <c r="O374" s="691"/>
      <c r="P374" s="691"/>
      <c r="Q374" s="691"/>
      <c r="R374" s="691"/>
      <c r="S374" s="619" t="s">
        <v>1269</v>
      </c>
      <c r="T374" s="621"/>
    </row>
    <row r="375" spans="1:21" ht="216" customHeight="1" x14ac:dyDescent="0.2">
      <c r="A375" s="54"/>
      <c r="B375" s="433" t="s">
        <v>534</v>
      </c>
      <c r="C375" s="434"/>
      <c r="D375" s="434"/>
      <c r="E375" s="434"/>
      <c r="F375" s="435"/>
      <c r="G375" s="695" t="s">
        <v>1270</v>
      </c>
      <c r="H375" s="696"/>
      <c r="I375" s="696"/>
      <c r="J375" s="696"/>
      <c r="K375" s="696"/>
      <c r="L375" s="696"/>
      <c r="M375" s="696"/>
      <c r="N375" s="696"/>
      <c r="O375" s="696"/>
      <c r="P375" s="696"/>
      <c r="Q375" s="696"/>
      <c r="R375" s="697"/>
      <c r="S375" s="619" t="str">
        <f>+S374</f>
        <v>Actividades de Operación ejecutadas en la Fase de Construcción
Semana 286</v>
      </c>
      <c r="T375" s="621"/>
    </row>
    <row r="376" spans="1:21" ht="217.9" customHeight="1" x14ac:dyDescent="0.2">
      <c r="A376" s="54"/>
      <c r="B376" s="433" t="s">
        <v>535</v>
      </c>
      <c r="C376" s="434"/>
      <c r="D376" s="434"/>
      <c r="E376" s="434"/>
      <c r="F376" s="435"/>
      <c r="G376" s="677" t="s">
        <v>1159</v>
      </c>
      <c r="H376" s="678"/>
      <c r="I376" s="678"/>
      <c r="J376" s="678"/>
      <c r="K376" s="678"/>
      <c r="L376" s="678"/>
      <c r="M376" s="678"/>
      <c r="N376" s="678"/>
      <c r="O376" s="678"/>
      <c r="P376" s="678"/>
      <c r="Q376" s="678"/>
      <c r="R376" s="679"/>
      <c r="S376" s="619" t="str">
        <f>+S374</f>
        <v>Actividades de Operación ejecutadas en la Fase de Construcción
Semana 286</v>
      </c>
      <c r="T376" s="621"/>
    </row>
    <row r="377" spans="1:21" ht="178.15" customHeight="1" x14ac:dyDescent="0.2">
      <c r="A377" s="54"/>
      <c r="B377" s="433" t="s">
        <v>536</v>
      </c>
      <c r="C377" s="434"/>
      <c r="D377" s="434"/>
      <c r="E377" s="434"/>
      <c r="F377" s="435"/>
      <c r="G377" s="677" t="s">
        <v>1271</v>
      </c>
      <c r="H377" s="678"/>
      <c r="I377" s="678"/>
      <c r="J377" s="678"/>
      <c r="K377" s="678"/>
      <c r="L377" s="678"/>
      <c r="M377" s="678"/>
      <c r="N377" s="678"/>
      <c r="O377" s="678"/>
      <c r="P377" s="678"/>
      <c r="Q377" s="678"/>
      <c r="R377" s="679"/>
      <c r="S377" s="619" t="str">
        <f>+S376</f>
        <v>Actividades de Operación ejecutadas en la Fase de Construcción
Semana 286</v>
      </c>
      <c r="T377" s="621"/>
    </row>
    <row r="378" spans="1:21" ht="151.9" customHeight="1" x14ac:dyDescent="0.2">
      <c r="A378" s="54"/>
      <c r="B378" s="433" t="s">
        <v>537</v>
      </c>
      <c r="C378" s="434"/>
      <c r="D378" s="434"/>
      <c r="E378" s="434"/>
      <c r="F378" s="435"/>
      <c r="G378" s="677" t="s">
        <v>1272</v>
      </c>
      <c r="H378" s="678"/>
      <c r="I378" s="678"/>
      <c r="J378" s="678"/>
      <c r="K378" s="678"/>
      <c r="L378" s="678"/>
      <c r="M378" s="678"/>
      <c r="N378" s="678"/>
      <c r="O378" s="678"/>
      <c r="P378" s="678"/>
      <c r="Q378" s="678"/>
      <c r="R378" s="679"/>
      <c r="S378" s="619" t="str">
        <f>+S374</f>
        <v>Actividades de Operación ejecutadas en la Fase de Construcción
Semana 286</v>
      </c>
      <c r="T378" s="621"/>
    </row>
    <row r="379" spans="1:21" ht="214.9" customHeight="1" x14ac:dyDescent="0.2">
      <c r="A379" s="54"/>
      <c r="B379" s="433" t="s">
        <v>538</v>
      </c>
      <c r="C379" s="434"/>
      <c r="D379" s="434"/>
      <c r="E379" s="434"/>
      <c r="F379" s="435"/>
      <c r="G379" s="686" t="s">
        <v>1273</v>
      </c>
      <c r="H379" s="687"/>
      <c r="I379" s="687"/>
      <c r="J379" s="687"/>
      <c r="K379" s="687"/>
      <c r="L379" s="687"/>
      <c r="M379" s="687"/>
      <c r="N379" s="687"/>
      <c r="O379" s="687"/>
      <c r="P379" s="687"/>
      <c r="Q379" s="687"/>
      <c r="R379" s="687"/>
      <c r="S379" s="619" t="str">
        <f>+S374</f>
        <v>Actividades de Operación ejecutadas en la Fase de Construcción
Semana 286</v>
      </c>
      <c r="T379" s="621"/>
    </row>
    <row r="380" spans="1:21" ht="379.15" customHeight="1" x14ac:dyDescent="0.2">
      <c r="B380" s="409" t="s">
        <v>305</v>
      </c>
      <c r="C380" s="410"/>
      <c r="D380" s="410"/>
      <c r="E380" s="410"/>
      <c r="F380" s="410"/>
      <c r="G380" s="683"/>
      <c r="H380" s="684"/>
      <c r="I380" s="684"/>
      <c r="J380" s="684"/>
      <c r="K380" s="684"/>
      <c r="L380" s="684"/>
      <c r="M380" s="684"/>
      <c r="N380" s="684"/>
      <c r="O380" s="684"/>
      <c r="P380" s="684"/>
      <c r="Q380" s="684"/>
      <c r="R380" s="685"/>
      <c r="S380" s="433"/>
      <c r="T380" s="435"/>
    </row>
    <row r="381" spans="1:21" ht="14.1" customHeight="1" x14ac:dyDescent="0.2">
      <c r="B381" s="68"/>
      <c r="C381" s="51"/>
      <c r="D381" s="51"/>
      <c r="E381" s="51"/>
      <c r="F381" s="51"/>
      <c r="G381" s="65"/>
      <c r="H381" s="49"/>
      <c r="I381" s="49"/>
      <c r="J381" s="49"/>
      <c r="K381" s="49"/>
      <c r="L381" s="49"/>
      <c r="M381" s="49"/>
      <c r="N381" s="49"/>
      <c r="O381" s="49"/>
      <c r="P381" s="49"/>
      <c r="Q381" s="49"/>
      <c r="R381" s="49"/>
      <c r="S381" s="51"/>
      <c r="T381" s="69"/>
    </row>
    <row r="382" spans="1:21" ht="24" customHeight="1" x14ac:dyDescent="0.2">
      <c r="B382" s="671" t="s">
        <v>104</v>
      </c>
      <c r="C382" s="672"/>
      <c r="D382" s="672"/>
      <c r="E382" s="672"/>
      <c r="F382" s="672"/>
      <c r="G382" s="672"/>
      <c r="H382" s="672"/>
      <c r="I382" s="672"/>
      <c r="J382" s="672"/>
      <c r="K382" s="672"/>
      <c r="L382" s="672"/>
      <c r="M382" s="672"/>
      <c r="N382" s="672"/>
      <c r="O382" s="672"/>
      <c r="P382" s="672"/>
      <c r="Q382" s="672"/>
      <c r="R382" s="672"/>
      <c r="S382" s="672"/>
      <c r="T382" s="673"/>
    </row>
    <row r="383" spans="1:21" ht="251.45" customHeight="1" x14ac:dyDescent="0.2">
      <c r="B383" s="688" t="s">
        <v>1374</v>
      </c>
      <c r="C383" s="688"/>
      <c r="D383" s="688"/>
      <c r="E383" s="688"/>
      <c r="F383" s="688"/>
      <c r="G383" s="688"/>
      <c r="H383" s="688"/>
      <c r="I383" s="688"/>
      <c r="J383" s="688"/>
      <c r="K383" s="688"/>
      <c r="L383" s="688"/>
      <c r="M383" s="688"/>
      <c r="N383" s="688"/>
      <c r="O383" s="688"/>
      <c r="P383" s="688"/>
      <c r="Q383" s="688"/>
      <c r="R383" s="688"/>
      <c r="S383" s="688"/>
      <c r="T383" s="688"/>
    </row>
    <row r="384" spans="1:21" ht="14.25" customHeight="1" x14ac:dyDescent="0.2">
      <c r="B384" s="674"/>
      <c r="C384" s="674"/>
      <c r="D384" s="674"/>
      <c r="E384" s="674"/>
      <c r="F384" s="674"/>
      <c r="G384" s="674"/>
      <c r="H384" s="674"/>
      <c r="I384" s="674"/>
      <c r="J384" s="674"/>
      <c r="K384" s="674"/>
      <c r="L384" s="674"/>
      <c r="M384" s="674"/>
      <c r="N384" s="674"/>
      <c r="O384" s="674"/>
      <c r="P384" s="674"/>
      <c r="Q384" s="675"/>
      <c r="R384" s="676"/>
      <c r="S384" s="674"/>
      <c r="T384" s="675"/>
    </row>
    <row r="385" spans="2:20" ht="15" customHeight="1" x14ac:dyDescent="0.2">
      <c r="B385" s="680" t="s">
        <v>105</v>
      </c>
      <c r="C385" s="681"/>
      <c r="D385" s="681"/>
      <c r="E385" s="681"/>
      <c r="F385" s="682"/>
      <c r="G385" s="680" t="s">
        <v>106</v>
      </c>
      <c r="H385" s="681"/>
      <c r="I385" s="681"/>
      <c r="J385" s="681"/>
      <c r="K385" s="681"/>
      <c r="L385" s="681"/>
      <c r="M385" s="681"/>
      <c r="N385" s="681"/>
      <c r="O385" s="681"/>
      <c r="P385" s="682"/>
      <c r="Q385" s="680" t="s">
        <v>107</v>
      </c>
      <c r="R385" s="681"/>
      <c r="S385" s="681"/>
      <c r="T385" s="682"/>
    </row>
    <row r="386" spans="2:20" ht="114.75" customHeight="1" x14ac:dyDescent="0.2">
      <c r="B386" s="665" t="s">
        <v>453</v>
      </c>
      <c r="C386" s="666"/>
      <c r="D386" s="666"/>
      <c r="E386" s="666"/>
      <c r="F386" s="667"/>
      <c r="G386" s="668" t="s">
        <v>287</v>
      </c>
      <c r="H386" s="669"/>
      <c r="I386" s="669"/>
      <c r="J386" s="669"/>
      <c r="K386" s="669"/>
      <c r="L386" s="669"/>
      <c r="M386" s="669"/>
      <c r="N386" s="669"/>
      <c r="O386" s="669"/>
      <c r="P386" s="670"/>
      <c r="Q386" s="668" t="s">
        <v>115</v>
      </c>
      <c r="R386" s="669"/>
      <c r="S386" s="669"/>
      <c r="T386" s="670"/>
    </row>
    <row r="387" spans="2:20" ht="13.9" customHeight="1" x14ac:dyDescent="0.2">
      <c r="G387" s="47"/>
      <c r="H387" s="47"/>
      <c r="I387" s="47"/>
      <c r="J387" s="47"/>
      <c r="K387" s="47"/>
      <c r="L387" s="47"/>
      <c r="M387" s="47"/>
      <c r="N387" s="47"/>
      <c r="O387" s="47"/>
      <c r="P387" s="47"/>
      <c r="Q387" s="48"/>
      <c r="R387" s="48"/>
    </row>
  </sheetData>
  <mergeCells count="1002">
    <mergeCell ref="B46:H46"/>
    <mergeCell ref="I46:J46"/>
    <mergeCell ref="K46:L46"/>
    <mergeCell ref="M46:R46"/>
    <mergeCell ref="B107:T107"/>
    <mergeCell ref="E94:I94"/>
    <mergeCell ref="S95:T95"/>
    <mergeCell ref="S102:T102"/>
    <mergeCell ref="B103:C103"/>
    <mergeCell ref="D101:J101"/>
    <mergeCell ref="S61:T61"/>
    <mergeCell ref="S71:T71"/>
    <mergeCell ref="J84:R84"/>
    <mergeCell ref="C99:D99"/>
    <mergeCell ref="E98:I98"/>
    <mergeCell ref="E99:I99"/>
    <mergeCell ref="S81:T81"/>
    <mergeCell ref="E72:H72"/>
    <mergeCell ref="S73:T73"/>
    <mergeCell ref="S72:T72"/>
    <mergeCell ref="I71:R71"/>
    <mergeCell ref="I72:R72"/>
    <mergeCell ref="S110:T110"/>
    <mergeCell ref="S106:T106"/>
    <mergeCell ref="G108:R108"/>
    <mergeCell ref="D102:J102"/>
    <mergeCell ref="S111:T111"/>
    <mergeCell ref="B106:C106"/>
    <mergeCell ref="D106:J106"/>
    <mergeCell ref="B102:C102"/>
    <mergeCell ref="S103:T103"/>
    <mergeCell ref="B104:C104"/>
    <mergeCell ref="D104:J104"/>
    <mergeCell ref="K104:R104"/>
    <mergeCell ref="S104:T104"/>
    <mergeCell ref="B105:C105"/>
    <mergeCell ref="K106:R106"/>
    <mergeCell ref="G110:R110"/>
    <mergeCell ref="G109:R109"/>
    <mergeCell ref="D103:J103"/>
    <mergeCell ref="K103:R103"/>
    <mergeCell ref="K105:R105"/>
    <mergeCell ref="S105:T105"/>
    <mergeCell ref="B109:E111"/>
    <mergeCell ref="K102:R102"/>
    <mergeCell ref="B108:E108"/>
    <mergeCell ref="J99:R99"/>
    <mergeCell ref="S99:T99"/>
    <mergeCell ref="K101:R101"/>
    <mergeCell ref="S101:T101"/>
    <mergeCell ref="B101:C101"/>
    <mergeCell ref="I61:R61"/>
    <mergeCell ref="E73:H73"/>
    <mergeCell ref="C78:D78"/>
    <mergeCell ref="B79:B86"/>
    <mergeCell ref="S90:T90"/>
    <mergeCell ref="S93:T93"/>
    <mergeCell ref="S64:T64"/>
    <mergeCell ref="I70:R70"/>
    <mergeCell ref="S94:T94"/>
    <mergeCell ref="S92:T92"/>
    <mergeCell ref="J93:R93"/>
    <mergeCell ref="J97:R97"/>
    <mergeCell ref="J96:R96"/>
    <mergeCell ref="E97:I97"/>
    <mergeCell ref="J98:R98"/>
    <mergeCell ref="I74:R74"/>
    <mergeCell ref="J81:R81"/>
    <mergeCell ref="B77:T77"/>
    <mergeCell ref="E90:I90"/>
    <mergeCell ref="S112:T112"/>
    <mergeCell ref="G153:K153"/>
    <mergeCell ref="D116:J116"/>
    <mergeCell ref="B116:C116"/>
    <mergeCell ref="S115:T115"/>
    <mergeCell ref="K116:R116"/>
    <mergeCell ref="B115:C115"/>
    <mergeCell ref="D115:J115"/>
    <mergeCell ref="B114:T114"/>
    <mergeCell ref="B143:D143"/>
    <mergeCell ref="B131:C131"/>
    <mergeCell ref="B142:D142"/>
    <mergeCell ref="S129:T129"/>
    <mergeCell ref="B138:D138"/>
    <mergeCell ref="E140:F140"/>
    <mergeCell ref="D126:J126"/>
    <mergeCell ref="B124:T124"/>
    <mergeCell ref="S116:T116"/>
    <mergeCell ref="K115:R115"/>
    <mergeCell ref="K128:R128"/>
    <mergeCell ref="K129:R129"/>
    <mergeCell ref="K127:R127"/>
    <mergeCell ref="D120:J120"/>
    <mergeCell ref="K120:R120"/>
    <mergeCell ref="C98:D98"/>
    <mergeCell ref="I75:R75"/>
    <mergeCell ref="B87:B89"/>
    <mergeCell ref="I65:R65"/>
    <mergeCell ref="C87:D89"/>
    <mergeCell ref="B74:B76"/>
    <mergeCell ref="B63:B73"/>
    <mergeCell ref="I64:R64"/>
    <mergeCell ref="E67:H67"/>
    <mergeCell ref="E89:I89"/>
    <mergeCell ref="J89:R89"/>
    <mergeCell ref="E93:I93"/>
    <mergeCell ref="E92:I92"/>
    <mergeCell ref="J92:R92"/>
    <mergeCell ref="E87:I87"/>
    <mergeCell ref="J87:R87"/>
    <mergeCell ref="E79:I79"/>
    <mergeCell ref="J83:R83"/>
    <mergeCell ref="E81:I81"/>
    <mergeCell ref="S70:T70"/>
    <mergeCell ref="S85:T85"/>
    <mergeCell ref="S79:T79"/>
    <mergeCell ref="S83:T83"/>
    <mergeCell ref="C74:D76"/>
    <mergeCell ref="E76:H76"/>
    <mergeCell ref="I76:R76"/>
    <mergeCell ref="S74:T74"/>
    <mergeCell ref="S75:T75"/>
    <mergeCell ref="C79:D86"/>
    <mergeCell ref="S78:T78"/>
    <mergeCell ref="J82:R82"/>
    <mergeCell ref="J79:R79"/>
    <mergeCell ref="E70:H70"/>
    <mergeCell ref="E71:H71"/>
    <mergeCell ref="E85:I85"/>
    <mergeCell ref="E83:I83"/>
    <mergeCell ref="E74:H74"/>
    <mergeCell ref="J85:R85"/>
    <mergeCell ref="S82:T82"/>
    <mergeCell ref="E84:I84"/>
    <mergeCell ref="I73:R73"/>
    <mergeCell ref="E75:H75"/>
    <mergeCell ref="E86:I86"/>
    <mergeCell ref="G111:R111"/>
    <mergeCell ref="G112:R112"/>
    <mergeCell ref="B128:C128"/>
    <mergeCell ref="B136:D136"/>
    <mergeCell ref="S68:T68"/>
    <mergeCell ref="D153:E153"/>
    <mergeCell ref="D158:E158"/>
    <mergeCell ref="F193:G193"/>
    <mergeCell ref="J187:T187"/>
    <mergeCell ref="D163:E163"/>
    <mergeCell ref="B126:C126"/>
    <mergeCell ref="D127:J127"/>
    <mergeCell ref="B129:C129"/>
    <mergeCell ref="B117:C117"/>
    <mergeCell ref="D117:J117"/>
    <mergeCell ref="K117:R117"/>
    <mergeCell ref="S117:T117"/>
    <mergeCell ref="B118:C118"/>
    <mergeCell ref="D118:J118"/>
    <mergeCell ref="K118:R118"/>
    <mergeCell ref="S118:T118"/>
    <mergeCell ref="J80:R80"/>
    <mergeCell ref="E78:I78"/>
    <mergeCell ref="J78:R78"/>
    <mergeCell ref="K126:R126"/>
    <mergeCell ref="B127:C127"/>
    <mergeCell ref="B120:C120"/>
    <mergeCell ref="S120:T120"/>
    <mergeCell ref="B121:T121"/>
    <mergeCell ref="B122:T122"/>
    <mergeCell ref="D129:J129"/>
    <mergeCell ref="C228:D228"/>
    <mergeCell ref="C232:T232"/>
    <mergeCell ref="K229:T229"/>
    <mergeCell ref="E228:F228"/>
    <mergeCell ref="G228:J228"/>
    <mergeCell ref="B174:C174"/>
    <mergeCell ref="B183:C183"/>
    <mergeCell ref="G225:J225"/>
    <mergeCell ref="C205:D205"/>
    <mergeCell ref="E210:F210"/>
    <mergeCell ref="K224:T224"/>
    <mergeCell ref="K227:T227"/>
    <mergeCell ref="E221:F221"/>
    <mergeCell ref="G210:J210"/>
    <mergeCell ref="C223:D223"/>
    <mergeCell ref="K226:T226"/>
    <mergeCell ref="E224:F224"/>
    <mergeCell ref="J152:K152"/>
    <mergeCell ref="C237:D237"/>
    <mergeCell ref="G224:J224"/>
    <mergeCell ref="K216:T216"/>
    <mergeCell ref="G212:J212"/>
    <mergeCell ref="B160:C160"/>
    <mergeCell ref="J167:T167"/>
    <mergeCell ref="G152:H152"/>
    <mergeCell ref="D170:E170"/>
    <mergeCell ref="C204:D204"/>
    <mergeCell ref="B164:C164"/>
    <mergeCell ref="C221:D221"/>
    <mergeCell ref="B135:K135"/>
    <mergeCell ref="F186:I186"/>
    <mergeCell ref="B153:C153"/>
    <mergeCell ref="B155:K155"/>
    <mergeCell ref="G149:H149"/>
    <mergeCell ref="J168:T168"/>
    <mergeCell ref="F171:I171"/>
    <mergeCell ref="C198:L198"/>
    <mergeCell ref="C200:D200"/>
    <mergeCell ref="E144:F144"/>
    <mergeCell ref="B140:D140"/>
    <mergeCell ref="B141:D141"/>
    <mergeCell ref="B150:D150"/>
    <mergeCell ref="E149:F149"/>
    <mergeCell ref="E141:F143"/>
    <mergeCell ref="K141:K143"/>
    <mergeCell ref="B151:K151"/>
    <mergeCell ref="E136:F136"/>
    <mergeCell ref="E137:F137"/>
    <mergeCell ref="B185:C185"/>
    <mergeCell ref="B176:C176"/>
    <mergeCell ref="B184:C184"/>
    <mergeCell ref="B178:C178"/>
    <mergeCell ref="J179:T179"/>
    <mergeCell ref="F258:I259"/>
    <mergeCell ref="B260:C260"/>
    <mergeCell ref="D260:E260"/>
    <mergeCell ref="F260:I260"/>
    <mergeCell ref="J260:T260"/>
    <mergeCell ref="C243:F243"/>
    <mergeCell ref="B246:T246"/>
    <mergeCell ref="B257:F257"/>
    <mergeCell ref="I256:J256"/>
    <mergeCell ref="B251:K251"/>
    <mergeCell ref="L257:T257"/>
    <mergeCell ref="J245:L245"/>
    <mergeCell ref="G257:H257"/>
    <mergeCell ref="I257:J257"/>
    <mergeCell ref="G249:H249"/>
    <mergeCell ref="I249:K249"/>
    <mergeCell ref="B248:K248"/>
    <mergeCell ref="B254:K254"/>
    <mergeCell ref="G253:K253"/>
    <mergeCell ref="L248:T248"/>
    <mergeCell ref="B250:D250"/>
    <mergeCell ref="G256:H256"/>
    <mergeCell ref="F234:G234"/>
    <mergeCell ref="G252:K252"/>
    <mergeCell ref="H238:I238"/>
    <mergeCell ref="B252:C252"/>
    <mergeCell ref="B255:K255"/>
    <mergeCell ref="K237:L237"/>
    <mergeCell ref="I250:K250"/>
    <mergeCell ref="C238:D238"/>
    <mergeCell ref="C241:E241"/>
    <mergeCell ref="K238:L238"/>
    <mergeCell ref="C242:T242"/>
    <mergeCell ref="C277:G277"/>
    <mergeCell ref="C276:G276"/>
    <mergeCell ref="J276:K276"/>
    <mergeCell ref="H269:I269"/>
    <mergeCell ref="F270:G270"/>
    <mergeCell ref="B253:C253"/>
    <mergeCell ref="D259:E259"/>
    <mergeCell ref="J258:T259"/>
    <mergeCell ref="E244:F244"/>
    <mergeCell ref="B258:E258"/>
    <mergeCell ref="B249:D249"/>
    <mergeCell ref="E245:F245"/>
    <mergeCell ref="E249:F249"/>
    <mergeCell ref="C245:D245"/>
    <mergeCell ref="B256:F256"/>
    <mergeCell ref="D252:E252"/>
    <mergeCell ref="L249:T255"/>
    <mergeCell ref="J243:L244"/>
    <mergeCell ref="C244:D244"/>
    <mergeCell ref="C267:T267"/>
    <mergeCell ref="L256:T256"/>
    <mergeCell ref="F261:I261"/>
    <mergeCell ref="M243:T244"/>
    <mergeCell ref="G243:I244"/>
    <mergeCell ref="D253:E253"/>
    <mergeCell ref="B247:T247"/>
    <mergeCell ref="M245:T245"/>
    <mergeCell ref="G250:H250"/>
    <mergeCell ref="E250:F250"/>
    <mergeCell ref="B232:B245"/>
    <mergeCell ref="G245:I245"/>
    <mergeCell ref="J234:L234"/>
    <mergeCell ref="H237:I237"/>
    <mergeCell ref="C240:L240"/>
    <mergeCell ref="G241:H241"/>
    <mergeCell ref="E237:F237"/>
    <mergeCell ref="H234:I234"/>
    <mergeCell ref="C235:E235"/>
    <mergeCell ref="H235:I235"/>
    <mergeCell ref="M233:T241"/>
    <mergeCell ref="C233:L233"/>
    <mergeCell ref="F235:G235"/>
    <mergeCell ref="G293:R293"/>
    <mergeCell ref="B295:T295"/>
    <mergeCell ref="G290:R290"/>
    <mergeCell ref="S290:T290"/>
    <mergeCell ref="B302:F356"/>
    <mergeCell ref="B293:F293"/>
    <mergeCell ref="B301:F301"/>
    <mergeCell ref="G301:R301"/>
    <mergeCell ref="G304:R304"/>
    <mergeCell ref="B300:F300"/>
    <mergeCell ref="G351:R351"/>
    <mergeCell ref="B290:F290"/>
    <mergeCell ref="G345:R345"/>
    <mergeCell ref="G334:R334"/>
    <mergeCell ref="G323:R323"/>
    <mergeCell ref="G347:R347"/>
    <mergeCell ref="G346:R346"/>
    <mergeCell ref="G343:R343"/>
    <mergeCell ref="G309:R309"/>
    <mergeCell ref="G310:R310"/>
    <mergeCell ref="G313:R314"/>
    <mergeCell ref="G330:R330"/>
    <mergeCell ref="G316:R317"/>
    <mergeCell ref="B366:F366"/>
    <mergeCell ref="G366:R366"/>
    <mergeCell ref="B365:F365"/>
    <mergeCell ref="G364:R364"/>
    <mergeCell ref="G365:R365"/>
    <mergeCell ref="B364:F364"/>
    <mergeCell ref="J277:K277"/>
    <mergeCell ref="G302:R302"/>
    <mergeCell ref="B296:F296"/>
    <mergeCell ref="G361:R361"/>
    <mergeCell ref="G359:R359"/>
    <mergeCell ref="C279:D279"/>
    <mergeCell ref="F284:G284"/>
    <mergeCell ref="H284:I284"/>
    <mergeCell ref="J284:L284"/>
    <mergeCell ref="G285:J286"/>
    <mergeCell ref="F283:G283"/>
    <mergeCell ref="H283:I283"/>
    <mergeCell ref="J283:L283"/>
    <mergeCell ref="C284:E284"/>
    <mergeCell ref="C278:F278"/>
    <mergeCell ref="B267:B279"/>
    <mergeCell ref="G324:R324"/>
    <mergeCell ref="G331:R331"/>
    <mergeCell ref="G367:R367"/>
    <mergeCell ref="B367:F367"/>
    <mergeCell ref="B372:T372"/>
    <mergeCell ref="B373:F373"/>
    <mergeCell ref="G375:R375"/>
    <mergeCell ref="S375:T375"/>
    <mergeCell ref="B374:F374"/>
    <mergeCell ref="G376:R376"/>
    <mergeCell ref="S376:T376"/>
    <mergeCell ref="G373:R373"/>
    <mergeCell ref="B371:F371"/>
    <mergeCell ref="S357:T371"/>
    <mergeCell ref="B361:F361"/>
    <mergeCell ref="B370:F370"/>
    <mergeCell ref="G370:R370"/>
    <mergeCell ref="B369:F369"/>
    <mergeCell ref="G369:R369"/>
    <mergeCell ref="G358:R358"/>
    <mergeCell ref="B358:F358"/>
    <mergeCell ref="B363:F363"/>
    <mergeCell ref="G363:R363"/>
    <mergeCell ref="B359:F359"/>
    <mergeCell ref="B362:F362"/>
    <mergeCell ref="G362:R362"/>
    <mergeCell ref="S373:T373"/>
    <mergeCell ref="G377:R377"/>
    <mergeCell ref="B368:F368"/>
    <mergeCell ref="G368:R368"/>
    <mergeCell ref="B377:F377"/>
    <mergeCell ref="S377:T377"/>
    <mergeCell ref="G374:R374"/>
    <mergeCell ref="S374:T374"/>
    <mergeCell ref="B375:F375"/>
    <mergeCell ref="B376:F376"/>
    <mergeCell ref="G371:R371"/>
    <mergeCell ref="B386:F386"/>
    <mergeCell ref="G386:P386"/>
    <mergeCell ref="Q386:T386"/>
    <mergeCell ref="B382:T382"/>
    <mergeCell ref="B384:Q384"/>
    <mergeCell ref="R384:T384"/>
    <mergeCell ref="B378:F378"/>
    <mergeCell ref="G378:R378"/>
    <mergeCell ref="S378:T378"/>
    <mergeCell ref="B385:F385"/>
    <mergeCell ref="G385:P385"/>
    <mergeCell ref="Q385:T385"/>
    <mergeCell ref="B380:F380"/>
    <mergeCell ref="G380:R380"/>
    <mergeCell ref="S380:T380"/>
    <mergeCell ref="G379:R379"/>
    <mergeCell ref="B383:T383"/>
    <mergeCell ref="B379:F379"/>
    <mergeCell ref="S379:T379"/>
    <mergeCell ref="B31:E32"/>
    <mergeCell ref="O33:Q34"/>
    <mergeCell ref="G349:R349"/>
    <mergeCell ref="B357:F357"/>
    <mergeCell ref="B298:F299"/>
    <mergeCell ref="G297:R297"/>
    <mergeCell ref="G357:R357"/>
    <mergeCell ref="G333:R333"/>
    <mergeCell ref="G335:R335"/>
    <mergeCell ref="G342:R342"/>
    <mergeCell ref="G300:R300"/>
    <mergeCell ref="G315:R315"/>
    <mergeCell ref="G312:R312"/>
    <mergeCell ref="G298:R299"/>
    <mergeCell ref="G303:R303"/>
    <mergeCell ref="G305:R305"/>
    <mergeCell ref="G306:R306"/>
    <mergeCell ref="G307:R307"/>
    <mergeCell ref="G308:R308"/>
    <mergeCell ref="G311:R311"/>
    <mergeCell ref="G350:R350"/>
    <mergeCell ref="G336:R336"/>
    <mergeCell ref="G325:R325"/>
    <mergeCell ref="G332:R332"/>
    <mergeCell ref="B281:B286"/>
    <mergeCell ref="M283:T284"/>
    <mergeCell ref="C283:E283"/>
    <mergeCell ref="B266:T266"/>
    <mergeCell ref="H276:I276"/>
    <mergeCell ref="C274:D274"/>
    <mergeCell ref="J270:L270"/>
    <mergeCell ref="G360:R360"/>
    <mergeCell ref="B360:F360"/>
    <mergeCell ref="G322:R322"/>
    <mergeCell ref="G329:R329"/>
    <mergeCell ref="G278:J279"/>
    <mergeCell ref="K278:T279"/>
    <mergeCell ref="E279:F279"/>
    <mergeCell ref="S300:T300"/>
    <mergeCell ref="B297:F297"/>
    <mergeCell ref="S298:T299"/>
    <mergeCell ref="B294:F294"/>
    <mergeCell ref="G294:R294"/>
    <mergeCell ref="S294:T294"/>
    <mergeCell ref="B292:F292"/>
    <mergeCell ref="S293:T293"/>
    <mergeCell ref="B291:F291"/>
    <mergeCell ref="G318:R319"/>
    <mergeCell ref="J33:N34"/>
    <mergeCell ref="F35:I36"/>
    <mergeCell ref="O35:Q36"/>
    <mergeCell ref="J35:N36"/>
    <mergeCell ref="R33:T34"/>
    <mergeCell ref="F33:I34"/>
    <mergeCell ref="K285:T286"/>
    <mergeCell ref="C281:T281"/>
    <mergeCell ref="C282:L282"/>
    <mergeCell ref="B37:T37"/>
    <mergeCell ref="B35:E36"/>
    <mergeCell ref="R35:T36"/>
    <mergeCell ref="B33:E34"/>
    <mergeCell ref="H277:I277"/>
    <mergeCell ref="B280:T280"/>
    <mergeCell ref="F262:I262"/>
    <mergeCell ref="B259:C259"/>
    <mergeCell ref="M276:T276"/>
    <mergeCell ref="H273:L273"/>
    <mergeCell ref="E273:F273"/>
    <mergeCell ref="M268:T268"/>
    <mergeCell ref="E274:F274"/>
    <mergeCell ref="J271:L271"/>
    <mergeCell ref="B263:C263"/>
    <mergeCell ref="M282:T282"/>
    <mergeCell ref="C285:F285"/>
    <mergeCell ref="C286:D286"/>
    <mergeCell ref="E286:F286"/>
    <mergeCell ref="D262:E262"/>
    <mergeCell ref="J262:T262"/>
    <mergeCell ref="H274:L274"/>
    <mergeCell ref="H270:I270"/>
    <mergeCell ref="S296:T296"/>
    <mergeCell ref="S291:T291"/>
    <mergeCell ref="M277:T277"/>
    <mergeCell ref="M269:T275"/>
    <mergeCell ref="C275:L275"/>
    <mergeCell ref="F263:I263"/>
    <mergeCell ref="J269:L269"/>
    <mergeCell ref="C270:E270"/>
    <mergeCell ref="F271:G271"/>
    <mergeCell ref="C271:E271"/>
    <mergeCell ref="H271:I271"/>
    <mergeCell ref="C269:E269"/>
    <mergeCell ref="C273:D273"/>
    <mergeCell ref="J263:T263"/>
    <mergeCell ref="D263:E263"/>
    <mergeCell ref="G291:R291"/>
    <mergeCell ref="B261:C261"/>
    <mergeCell ref="F264:I264"/>
    <mergeCell ref="B264:C264"/>
    <mergeCell ref="B262:C262"/>
    <mergeCell ref="B265:T265"/>
    <mergeCell ref="D264:E264"/>
    <mergeCell ref="J264:T264"/>
    <mergeCell ref="F269:G269"/>
    <mergeCell ref="C268:L268"/>
    <mergeCell ref="D261:E261"/>
    <mergeCell ref="J261:T261"/>
    <mergeCell ref="G292:R292"/>
    <mergeCell ref="S297:T297"/>
    <mergeCell ref="S302:T356"/>
    <mergeCell ref="S292:T292"/>
    <mergeCell ref="G296:R296"/>
    <mergeCell ref="V290:W290"/>
    <mergeCell ref="B288:T288"/>
    <mergeCell ref="B289:F289"/>
    <mergeCell ref="G289:R289"/>
    <mergeCell ref="S289:T289"/>
    <mergeCell ref="G320:R321"/>
    <mergeCell ref="G326:R326"/>
    <mergeCell ref="G327:R328"/>
    <mergeCell ref="G337:R337"/>
    <mergeCell ref="G338:R339"/>
    <mergeCell ref="G354:R355"/>
    <mergeCell ref="G356:R356"/>
    <mergeCell ref="G340:R341"/>
    <mergeCell ref="G353:R353"/>
    <mergeCell ref="G352:R352"/>
    <mergeCell ref="G348:R348"/>
    <mergeCell ref="W302:X356"/>
    <mergeCell ref="G344:R344"/>
    <mergeCell ref="S301:T301"/>
    <mergeCell ref="B29:E29"/>
    <mergeCell ref="B12:E13"/>
    <mergeCell ref="R14:T15"/>
    <mergeCell ref="B30:E30"/>
    <mergeCell ref="R31:T32"/>
    <mergeCell ref="B23:E27"/>
    <mergeCell ref="O29:Q29"/>
    <mergeCell ref="O14:Q15"/>
    <mergeCell ref="F14:I15"/>
    <mergeCell ref="R28:T28"/>
    <mergeCell ref="R29:T29"/>
    <mergeCell ref="J14:N15"/>
    <mergeCell ref="J24:N27"/>
    <mergeCell ref="F19:I22"/>
    <mergeCell ref="F31:I32"/>
    <mergeCell ref="J16:N18"/>
    <mergeCell ref="F16:I18"/>
    <mergeCell ref="B16:E18"/>
    <mergeCell ref="B14:E15"/>
    <mergeCell ref="R16:T18"/>
    <mergeCell ref="O16:Q18"/>
    <mergeCell ref="O31:Q32"/>
    <mergeCell ref="J30:N30"/>
    <mergeCell ref="J31:N32"/>
    <mergeCell ref="O10:Q11"/>
    <mergeCell ref="R10:T11"/>
    <mergeCell ref="B287:T287"/>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F23:I27"/>
    <mergeCell ref="J23:N23"/>
    <mergeCell ref="B19:E22"/>
    <mergeCell ref="O28:Q28"/>
    <mergeCell ref="O30:Q30"/>
    <mergeCell ref="R30:T30"/>
    <mergeCell ref="F29:I29"/>
    <mergeCell ref="I38:J38"/>
    <mergeCell ref="J29:N29"/>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J13:N13"/>
    <mergeCell ref="F12:I13"/>
    <mergeCell ref="B9:T9"/>
    <mergeCell ref="B10:E11"/>
    <mergeCell ref="F10:I11"/>
    <mergeCell ref="J10:N11"/>
    <mergeCell ref="S38:T38"/>
    <mergeCell ref="I60:R60"/>
    <mergeCell ref="E66:H66"/>
    <mergeCell ref="I66:R66"/>
    <mergeCell ref="E52:H52"/>
    <mergeCell ref="I56:R56"/>
    <mergeCell ref="S56:T56"/>
    <mergeCell ref="I62:R62"/>
    <mergeCell ref="C51:D51"/>
    <mergeCell ref="S65:T65"/>
    <mergeCell ref="S66:T66"/>
    <mergeCell ref="K39:L39"/>
    <mergeCell ref="M39:R39"/>
    <mergeCell ref="B41:H41"/>
    <mergeCell ref="S58:T58"/>
    <mergeCell ref="S63:T63"/>
    <mergeCell ref="I41:J41"/>
    <mergeCell ref="E65:H65"/>
    <mergeCell ref="E63:H63"/>
    <mergeCell ref="E61:H61"/>
    <mergeCell ref="K41:L41"/>
    <mergeCell ref="M41:R41"/>
    <mergeCell ref="B38:H38"/>
    <mergeCell ref="S51:T51"/>
    <mergeCell ref="B39:H39"/>
    <mergeCell ref="I39:J39"/>
    <mergeCell ref="I63:R63"/>
    <mergeCell ref="E69:H69"/>
    <mergeCell ref="I58:R58"/>
    <mergeCell ref="E68:H68"/>
    <mergeCell ref="E55:H55"/>
    <mergeCell ref="E64:H64"/>
    <mergeCell ref="B42:H42"/>
    <mergeCell ref="I42:J42"/>
    <mergeCell ref="K42:L42"/>
    <mergeCell ref="M42:R42"/>
    <mergeCell ref="B43:H43"/>
    <mergeCell ref="I43:J43"/>
    <mergeCell ref="K43:L43"/>
    <mergeCell ref="M43:R43"/>
    <mergeCell ref="E56:H56"/>
    <mergeCell ref="C63:D73"/>
    <mergeCell ref="I68:R68"/>
    <mergeCell ref="I67:R67"/>
    <mergeCell ref="I69:R69"/>
    <mergeCell ref="E62:H62"/>
    <mergeCell ref="E53:H53"/>
    <mergeCell ref="E57:H57"/>
    <mergeCell ref="B49:T49"/>
    <mergeCell ref="B50:T50"/>
    <mergeCell ref="E51:H51"/>
    <mergeCell ref="S60:T60"/>
    <mergeCell ref="I52:R52"/>
    <mergeCell ref="S52:T52"/>
    <mergeCell ref="E58:H58"/>
    <mergeCell ref="I55:R55"/>
    <mergeCell ref="S55:T55"/>
    <mergeCell ref="I59:R59"/>
    <mergeCell ref="S57:T57"/>
    <mergeCell ref="I54:R54"/>
    <mergeCell ref="E54:H54"/>
    <mergeCell ref="I51:R51"/>
    <mergeCell ref="E59:H59"/>
    <mergeCell ref="I57:R57"/>
    <mergeCell ref="B52:B62"/>
    <mergeCell ref="I53:R53"/>
    <mergeCell ref="S69:T69"/>
    <mergeCell ref="S67:T67"/>
    <mergeCell ref="S59:T59"/>
    <mergeCell ref="B40:H40"/>
    <mergeCell ref="I40:J40"/>
    <mergeCell ref="K40:L40"/>
    <mergeCell ref="M40:R40"/>
    <mergeCell ref="S53:T53"/>
    <mergeCell ref="S62:T62"/>
    <mergeCell ref="C52:D62"/>
    <mergeCell ref="E60:H60"/>
    <mergeCell ref="S54:T54"/>
    <mergeCell ref="B44:H44"/>
    <mergeCell ref="I44:J44"/>
    <mergeCell ref="K44:L44"/>
    <mergeCell ref="M44:R44"/>
    <mergeCell ref="B45:H45"/>
    <mergeCell ref="I45:J45"/>
    <mergeCell ref="K45:L45"/>
    <mergeCell ref="M45:R45"/>
    <mergeCell ref="B47:H47"/>
    <mergeCell ref="I47:J47"/>
    <mergeCell ref="K47:L47"/>
    <mergeCell ref="M47:R47"/>
    <mergeCell ref="S87:T87"/>
    <mergeCell ref="S91:T91"/>
    <mergeCell ref="S88:T88"/>
    <mergeCell ref="E91:I91"/>
    <mergeCell ref="E88:I88"/>
    <mergeCell ref="J91:R91"/>
    <mergeCell ref="S80:T80"/>
    <mergeCell ref="E80:I80"/>
    <mergeCell ref="S76:T76"/>
    <mergeCell ref="E82:I82"/>
    <mergeCell ref="S89:T89"/>
    <mergeCell ref="S86:T86"/>
    <mergeCell ref="J86:R86"/>
    <mergeCell ref="J90:R90"/>
    <mergeCell ref="J88:R88"/>
    <mergeCell ref="S84:T84"/>
    <mergeCell ref="K215:T215"/>
    <mergeCell ref="E217:F217"/>
    <mergeCell ref="E238:F238"/>
    <mergeCell ref="J241:K241"/>
    <mergeCell ref="K225:T225"/>
    <mergeCell ref="K219:T219"/>
    <mergeCell ref="K222:T222"/>
    <mergeCell ref="C234:E234"/>
    <mergeCell ref="K228:T228"/>
    <mergeCell ref="G227:J227"/>
    <mergeCell ref="G220:J220"/>
    <mergeCell ref="J235:L235"/>
    <mergeCell ref="E223:F223"/>
    <mergeCell ref="K221:T221"/>
    <mergeCell ref="E229:F229"/>
    <mergeCell ref="G229:J229"/>
    <mergeCell ref="K223:T223"/>
    <mergeCell ref="C218:D218"/>
    <mergeCell ref="B231:T231"/>
    <mergeCell ref="C225:D225"/>
    <mergeCell ref="C217:D217"/>
    <mergeCell ref="C222:D222"/>
    <mergeCell ref="C220:D220"/>
    <mergeCell ref="E225:F225"/>
    <mergeCell ref="F178:I178"/>
    <mergeCell ref="B180:C180"/>
    <mergeCell ref="F170:I170"/>
    <mergeCell ref="F164:I164"/>
    <mergeCell ref="F159:I159"/>
    <mergeCell ref="B123:T123"/>
    <mergeCell ref="J156:T157"/>
    <mergeCell ref="D175:E175"/>
    <mergeCell ref="F175:I175"/>
    <mergeCell ref="J175:T175"/>
    <mergeCell ref="F177:I177"/>
    <mergeCell ref="J180:T180"/>
    <mergeCell ref="J161:T161"/>
    <mergeCell ref="J164:T164"/>
    <mergeCell ref="D161:E161"/>
    <mergeCell ref="D152:E152"/>
    <mergeCell ref="D162:E162"/>
    <mergeCell ref="J162:T162"/>
    <mergeCell ref="F162:I162"/>
    <mergeCell ref="B162:C162"/>
    <mergeCell ref="B133:T133"/>
    <mergeCell ref="S131:T131"/>
    <mergeCell ref="J171:T171"/>
    <mergeCell ref="D160:E160"/>
    <mergeCell ref="B100:T100"/>
    <mergeCell ref="B144:D144"/>
    <mergeCell ref="B170:C170"/>
    <mergeCell ref="J173:T173"/>
    <mergeCell ref="S128:T128"/>
    <mergeCell ref="C219:D219"/>
    <mergeCell ref="C207:D207"/>
    <mergeCell ref="C209:D209"/>
    <mergeCell ref="C214:D214"/>
    <mergeCell ref="E214:F214"/>
    <mergeCell ref="K214:T214"/>
    <mergeCell ref="G214:J214"/>
    <mergeCell ref="E207:F207"/>
    <mergeCell ref="E208:F208"/>
    <mergeCell ref="C216:D216"/>
    <mergeCell ref="G215:J215"/>
    <mergeCell ref="E218:F218"/>
    <mergeCell ref="K218:T218"/>
    <mergeCell ref="E213:F213"/>
    <mergeCell ref="K210:T210"/>
    <mergeCell ref="K208:T208"/>
    <mergeCell ref="K211:T211"/>
    <mergeCell ref="E211:F211"/>
    <mergeCell ref="C211:D211"/>
    <mergeCell ref="C213:D213"/>
    <mergeCell ref="K207:T207"/>
    <mergeCell ref="E220:F220"/>
    <mergeCell ref="E226:F226"/>
    <mergeCell ref="C224:D224"/>
    <mergeCell ref="G222:J222"/>
    <mergeCell ref="K230:T230"/>
    <mergeCell ref="C230:D230"/>
    <mergeCell ref="E230:F230"/>
    <mergeCell ref="G230:J230"/>
    <mergeCell ref="C229:D229"/>
    <mergeCell ref="G226:J226"/>
    <mergeCell ref="G223:J223"/>
    <mergeCell ref="C226:D226"/>
    <mergeCell ref="C215:D215"/>
    <mergeCell ref="G213:J213"/>
    <mergeCell ref="E222:F222"/>
    <mergeCell ref="G218:J218"/>
    <mergeCell ref="G221:J221"/>
    <mergeCell ref="E219:F219"/>
    <mergeCell ref="G219:J219"/>
    <mergeCell ref="G217:J217"/>
    <mergeCell ref="E216:F216"/>
    <mergeCell ref="K220:T220"/>
    <mergeCell ref="D182:E182"/>
    <mergeCell ref="F160:I160"/>
    <mergeCell ref="J160:T160"/>
    <mergeCell ref="F156:I157"/>
    <mergeCell ref="F187:I187"/>
    <mergeCell ref="L148:T155"/>
    <mergeCell ref="I149:K149"/>
    <mergeCell ref="B156:E156"/>
    <mergeCell ref="F184:I184"/>
    <mergeCell ref="B159:C159"/>
    <mergeCell ref="F174:I174"/>
    <mergeCell ref="J178:T178"/>
    <mergeCell ref="D159:E159"/>
    <mergeCell ref="D157:E157"/>
    <mergeCell ref="B187:C187"/>
    <mergeCell ref="J186:T186"/>
    <mergeCell ref="B152:C152"/>
    <mergeCell ref="I150:K150"/>
    <mergeCell ref="B171:C171"/>
    <mergeCell ref="F161:I161"/>
    <mergeCell ref="J166:T166"/>
    <mergeCell ref="B172:C172"/>
    <mergeCell ref="J165:T165"/>
    <mergeCell ref="J181:T181"/>
    <mergeCell ref="F183:I183"/>
    <mergeCell ref="B186:C186"/>
    <mergeCell ref="B189:C189"/>
    <mergeCell ref="B163:C163"/>
    <mergeCell ref="F179:I179"/>
    <mergeCell ref="D178:E178"/>
    <mergeCell ref="D181:E181"/>
    <mergeCell ref="F166:I166"/>
    <mergeCell ref="D189:E189"/>
    <mergeCell ref="B188:C188"/>
    <mergeCell ref="F165:I165"/>
    <mergeCell ref="B167:C167"/>
    <mergeCell ref="F180:I180"/>
    <mergeCell ref="B165:C165"/>
    <mergeCell ref="D165:E165"/>
    <mergeCell ref="F163:I163"/>
    <mergeCell ref="D166:E166"/>
    <mergeCell ref="D177:E177"/>
    <mergeCell ref="D176:E176"/>
    <mergeCell ref="B182:C182"/>
    <mergeCell ref="D184:E184"/>
    <mergeCell ref="B179:C179"/>
    <mergeCell ref="B175:C175"/>
    <mergeCell ref="D187:E187"/>
    <mergeCell ref="G205:J205"/>
    <mergeCell ref="G206:J206"/>
    <mergeCell ref="E205:F205"/>
    <mergeCell ref="C193:E193"/>
    <mergeCell ref="B190:B211"/>
    <mergeCell ref="E200:F200"/>
    <mergeCell ref="C191:L191"/>
    <mergeCell ref="G204:J204"/>
    <mergeCell ref="K212:T212"/>
    <mergeCell ref="K209:T209"/>
    <mergeCell ref="E203:F203"/>
    <mergeCell ref="C195:D195"/>
    <mergeCell ref="C210:D210"/>
    <mergeCell ref="E201:F201"/>
    <mergeCell ref="C196:D196"/>
    <mergeCell ref="K204:T204"/>
    <mergeCell ref="H193:I193"/>
    <mergeCell ref="C199:F199"/>
    <mergeCell ref="G211:J211"/>
    <mergeCell ref="K199:T200"/>
    <mergeCell ref="K195:L195"/>
    <mergeCell ref="G201:J201"/>
    <mergeCell ref="D105:J105"/>
    <mergeCell ref="J94:R94"/>
    <mergeCell ref="G150:H150"/>
    <mergeCell ref="S108:T108"/>
    <mergeCell ref="S109:T109"/>
    <mergeCell ref="K130:R130"/>
    <mergeCell ref="B139:D139"/>
    <mergeCell ref="E139:F139"/>
    <mergeCell ref="B148:K148"/>
    <mergeCell ref="S98:T98"/>
    <mergeCell ref="C90:D97"/>
    <mergeCell ref="S97:T97"/>
    <mergeCell ref="S96:T96"/>
    <mergeCell ref="E96:I96"/>
    <mergeCell ref="B90:B97"/>
    <mergeCell ref="E95:I95"/>
    <mergeCell ref="J95:R95"/>
    <mergeCell ref="B125:T125"/>
    <mergeCell ref="K131:R131"/>
    <mergeCell ref="L134:T145"/>
    <mergeCell ref="S130:T130"/>
    <mergeCell ref="B147:T147"/>
    <mergeCell ref="B146:T146"/>
    <mergeCell ref="D131:J131"/>
    <mergeCell ref="J158:T158"/>
    <mergeCell ref="J172:T172"/>
    <mergeCell ref="F168:I168"/>
    <mergeCell ref="J159:T159"/>
    <mergeCell ref="B168:C168"/>
    <mergeCell ref="F167:I167"/>
    <mergeCell ref="B158:C158"/>
    <mergeCell ref="B161:C161"/>
    <mergeCell ref="B166:C166"/>
    <mergeCell ref="B169:C169"/>
    <mergeCell ref="S127:T127"/>
    <mergeCell ref="D179:E179"/>
    <mergeCell ref="F169:I169"/>
    <mergeCell ref="J169:T169"/>
    <mergeCell ref="J163:T163"/>
    <mergeCell ref="D164:E164"/>
    <mergeCell ref="D174:E174"/>
    <mergeCell ref="D169:E169"/>
    <mergeCell ref="D128:J128"/>
    <mergeCell ref="B149:D149"/>
    <mergeCell ref="F158:I158"/>
    <mergeCell ref="F172:I172"/>
    <mergeCell ref="D173:E173"/>
    <mergeCell ref="J174:T174"/>
    <mergeCell ref="D167:E167"/>
    <mergeCell ref="J177:T177"/>
    <mergeCell ref="D171:E171"/>
    <mergeCell ref="J170:T170"/>
    <mergeCell ref="D172:E172"/>
    <mergeCell ref="B173:C173"/>
    <mergeCell ref="F173:I173"/>
    <mergeCell ref="E150:F150"/>
    <mergeCell ref="B157:C157"/>
    <mergeCell ref="B132:T132"/>
    <mergeCell ref="K201:T201"/>
    <mergeCell ref="B177:C177"/>
    <mergeCell ref="M192:T198"/>
    <mergeCell ref="B130:C130"/>
    <mergeCell ref="D130:J130"/>
    <mergeCell ref="F176:I176"/>
    <mergeCell ref="C208:D208"/>
    <mergeCell ref="G199:J200"/>
    <mergeCell ref="E209:F209"/>
    <mergeCell ref="E206:F206"/>
    <mergeCell ref="F182:I182"/>
    <mergeCell ref="C190:T190"/>
    <mergeCell ref="F192:G192"/>
    <mergeCell ref="D186:E186"/>
    <mergeCell ref="E196:F196"/>
    <mergeCell ref="J182:T182"/>
    <mergeCell ref="E195:F195"/>
    <mergeCell ref="K203:T203"/>
    <mergeCell ref="J176:T176"/>
    <mergeCell ref="F185:I185"/>
    <mergeCell ref="J185:T185"/>
    <mergeCell ref="E138:F138"/>
    <mergeCell ref="B137:D137"/>
    <mergeCell ref="B154:K154"/>
    <mergeCell ref="S126:T126"/>
    <mergeCell ref="M191:T191"/>
    <mergeCell ref="H196:L196"/>
    <mergeCell ref="G207:J207"/>
    <mergeCell ref="C227:D227"/>
    <mergeCell ref="E227:F227"/>
    <mergeCell ref="K217:T217"/>
    <mergeCell ref="C202:D202"/>
    <mergeCell ref="D188:E188"/>
    <mergeCell ref="F188:I188"/>
    <mergeCell ref="J188:T188"/>
    <mergeCell ref="B181:C181"/>
    <mergeCell ref="F181:I181"/>
    <mergeCell ref="E204:F204"/>
    <mergeCell ref="C203:D203"/>
    <mergeCell ref="C212:D212"/>
    <mergeCell ref="E212:F212"/>
    <mergeCell ref="J183:T183"/>
    <mergeCell ref="C201:D201"/>
    <mergeCell ref="J193:L193"/>
    <mergeCell ref="K213:T213"/>
    <mergeCell ref="G216:J216"/>
    <mergeCell ref="K206:T206"/>
    <mergeCell ref="K205:T205"/>
    <mergeCell ref="B112:E112"/>
    <mergeCell ref="B119:C119"/>
    <mergeCell ref="D119:J119"/>
    <mergeCell ref="K119:R119"/>
    <mergeCell ref="S119:T119"/>
    <mergeCell ref="E215:F215"/>
    <mergeCell ref="D185:E185"/>
    <mergeCell ref="J184:T184"/>
    <mergeCell ref="G202:J202"/>
    <mergeCell ref="K202:T202"/>
    <mergeCell ref="F189:I189"/>
    <mergeCell ref="C192:E192"/>
    <mergeCell ref="H192:I192"/>
    <mergeCell ref="J189:T189"/>
    <mergeCell ref="G203:J203"/>
    <mergeCell ref="E202:F202"/>
    <mergeCell ref="C206:D206"/>
    <mergeCell ref="G209:J209"/>
    <mergeCell ref="J192:L192"/>
    <mergeCell ref="D183:E183"/>
    <mergeCell ref="G208:J208"/>
    <mergeCell ref="H195:I195"/>
    <mergeCell ref="D180:E180"/>
    <mergeCell ref="D168:E168"/>
  </mergeCells>
  <phoneticPr fontId="26"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79"/>
  <sheetViews>
    <sheetView topLeftCell="A28" zoomScaleNormal="100" workbookViewId="0">
      <selection activeCell="D48" sqref="D48"/>
    </sheetView>
  </sheetViews>
  <sheetFormatPr baseColWidth="10" defaultColWidth="10.85546875" defaultRowHeight="12.75" x14ac:dyDescent="0.2"/>
  <cols>
    <col min="1" max="1" width="4.5703125" style="34" customWidth="1"/>
    <col min="2" max="2" width="20.28515625" style="33" customWidth="1"/>
    <col min="3" max="3" width="10" style="34" customWidth="1"/>
    <col min="4" max="4" width="11.28515625" style="34" customWidth="1"/>
    <col min="5" max="5" width="11.42578125" style="34" customWidth="1"/>
    <col min="6" max="6" width="11.7109375" style="34" customWidth="1"/>
    <col min="7" max="7" width="15.42578125" style="34" customWidth="1"/>
    <col min="8" max="8" width="10.7109375" style="34" customWidth="1"/>
    <col min="9" max="10" width="19.42578125" style="34" customWidth="1"/>
    <col min="11" max="11" width="17.140625" style="34" customWidth="1"/>
    <col min="12" max="14" width="10.85546875" style="34"/>
    <col min="15" max="15" width="12.28515625" style="34" customWidth="1"/>
    <col min="16" max="16" width="10.85546875" style="34"/>
    <col min="17" max="17" width="13.7109375" style="34" customWidth="1"/>
    <col min="18" max="18" width="10.5703125" style="34" customWidth="1"/>
    <col min="19" max="19" width="17.140625" style="34" customWidth="1"/>
    <col min="20" max="16384" width="10.85546875" style="34"/>
  </cols>
  <sheetData>
    <row r="1" spans="2:19" ht="15" thickBot="1" x14ac:dyDescent="0.25">
      <c r="K1" s="6"/>
      <c r="L1" s="6"/>
      <c r="M1" s="6"/>
      <c r="N1" s="6"/>
      <c r="O1" s="6"/>
      <c r="P1" s="6"/>
      <c r="Q1" s="6"/>
      <c r="R1" s="6"/>
      <c r="S1" s="6"/>
    </row>
    <row r="2" spans="2:19" ht="14.25" customHeight="1" x14ac:dyDescent="0.2">
      <c r="B2" s="781" t="s">
        <v>251</v>
      </c>
      <c r="C2" s="782"/>
      <c r="D2" s="782"/>
      <c r="E2" s="782"/>
      <c r="F2" s="782"/>
      <c r="G2" s="782"/>
      <c r="H2" s="782"/>
      <c r="I2" s="783"/>
      <c r="J2" s="260"/>
      <c r="K2" s="787" t="s">
        <v>251</v>
      </c>
      <c r="L2" s="788"/>
      <c r="M2" s="788"/>
      <c r="N2" s="788"/>
      <c r="O2" s="788"/>
      <c r="P2" s="788"/>
      <c r="Q2" s="788"/>
      <c r="R2" s="788"/>
      <c r="S2" s="789"/>
    </row>
    <row r="3" spans="2:19" ht="34.5" customHeight="1" x14ac:dyDescent="0.2">
      <c r="B3" s="784"/>
      <c r="C3" s="785"/>
      <c r="D3" s="785"/>
      <c r="E3" s="785"/>
      <c r="F3" s="785"/>
      <c r="G3" s="785"/>
      <c r="H3" s="785"/>
      <c r="I3" s="786"/>
      <c r="J3" s="260"/>
      <c r="K3" s="790"/>
      <c r="L3" s="791"/>
      <c r="M3" s="791"/>
      <c r="N3" s="791"/>
      <c r="O3" s="791"/>
      <c r="P3" s="791"/>
      <c r="Q3" s="791"/>
      <c r="R3" s="791"/>
      <c r="S3" s="792"/>
    </row>
    <row r="4" spans="2:19" ht="27.75" customHeight="1" x14ac:dyDescent="0.2">
      <c r="B4" s="793" t="s">
        <v>252</v>
      </c>
      <c r="C4" s="794"/>
      <c r="D4" s="794"/>
      <c r="E4" s="794"/>
      <c r="F4" s="795"/>
      <c r="G4" s="356" t="s">
        <v>488</v>
      </c>
      <c r="H4" s="357" t="s">
        <v>2</v>
      </c>
      <c r="I4" s="99" t="s">
        <v>0</v>
      </c>
      <c r="J4" s="261"/>
      <c r="K4" s="799" t="s">
        <v>252</v>
      </c>
      <c r="L4" s="800"/>
      <c r="M4" s="800"/>
      <c r="N4" s="800"/>
      <c r="O4" s="800"/>
      <c r="P4" s="801" t="s">
        <v>729</v>
      </c>
      <c r="Q4" s="801"/>
      <c r="R4" s="357" t="s">
        <v>0</v>
      </c>
      <c r="S4" s="127" t="s">
        <v>2</v>
      </c>
    </row>
    <row r="5" spans="2:19" ht="27.75" customHeight="1" x14ac:dyDescent="0.25">
      <c r="B5" s="796"/>
      <c r="C5" s="797"/>
      <c r="D5" s="797"/>
      <c r="E5" s="797"/>
      <c r="F5" s="798"/>
      <c r="G5" s="100" t="s">
        <v>510</v>
      </c>
      <c r="H5" s="135">
        <v>3</v>
      </c>
      <c r="I5" s="101" t="s">
        <v>253</v>
      </c>
      <c r="J5" s="262"/>
      <c r="K5" s="799"/>
      <c r="L5" s="800"/>
      <c r="M5" s="800"/>
      <c r="N5" s="800"/>
      <c r="O5" s="800"/>
      <c r="P5" s="802" t="s">
        <v>489</v>
      </c>
      <c r="Q5" s="802"/>
      <c r="R5" s="135" t="s">
        <v>254</v>
      </c>
      <c r="S5" s="126">
        <v>4</v>
      </c>
    </row>
    <row r="6" spans="2:19" ht="33.75" customHeight="1" x14ac:dyDescent="0.2">
      <c r="B6" s="812" t="s">
        <v>255</v>
      </c>
      <c r="C6" s="813"/>
      <c r="D6" s="813"/>
      <c r="E6" s="813"/>
      <c r="F6" s="813"/>
      <c r="G6" s="813"/>
      <c r="H6" s="814"/>
      <c r="I6" s="805"/>
      <c r="J6" s="261"/>
      <c r="K6" s="815" t="s">
        <v>256</v>
      </c>
      <c r="L6" s="816"/>
      <c r="M6" s="816"/>
      <c r="N6" s="816"/>
      <c r="O6" s="816"/>
      <c r="P6" s="816"/>
      <c r="Q6" s="816"/>
      <c r="R6" s="816"/>
      <c r="S6" s="807"/>
    </row>
    <row r="7" spans="2:19" ht="15" customHeight="1" x14ac:dyDescent="0.2">
      <c r="B7" s="817" t="s">
        <v>257</v>
      </c>
      <c r="C7" s="818"/>
      <c r="D7" s="820">
        <v>1</v>
      </c>
      <c r="E7" s="820">
        <v>2</v>
      </c>
      <c r="F7" s="820">
        <v>3</v>
      </c>
      <c r="G7" s="822" t="s">
        <v>258</v>
      </c>
      <c r="H7" s="804" t="s">
        <v>96</v>
      </c>
      <c r="I7" s="805"/>
      <c r="J7" s="261"/>
      <c r="K7" s="824" t="s">
        <v>730</v>
      </c>
      <c r="L7" s="803"/>
      <c r="M7" s="803" t="s">
        <v>1113</v>
      </c>
      <c r="N7" s="803" t="s">
        <v>1114</v>
      </c>
      <c r="O7" s="803" t="s">
        <v>1115</v>
      </c>
      <c r="P7" s="803" t="s">
        <v>1116</v>
      </c>
      <c r="Q7" s="803" t="s">
        <v>258</v>
      </c>
      <c r="R7" s="804" t="s">
        <v>96</v>
      </c>
      <c r="S7" s="805"/>
    </row>
    <row r="8" spans="2:19" ht="15.75" customHeight="1" x14ac:dyDescent="0.2">
      <c r="B8" s="815"/>
      <c r="C8" s="819"/>
      <c r="D8" s="821"/>
      <c r="E8" s="821"/>
      <c r="F8" s="821"/>
      <c r="G8" s="823"/>
      <c r="H8" s="806"/>
      <c r="I8" s="807"/>
      <c r="J8" s="261"/>
      <c r="K8" s="824"/>
      <c r="L8" s="803"/>
      <c r="M8" s="803"/>
      <c r="N8" s="803"/>
      <c r="O8" s="803"/>
      <c r="P8" s="803"/>
      <c r="Q8" s="803"/>
      <c r="R8" s="806"/>
      <c r="S8" s="807"/>
    </row>
    <row r="9" spans="2:19" ht="15.75" customHeight="1" thickBot="1" x14ac:dyDescent="0.3">
      <c r="B9" s="102">
        <v>3</v>
      </c>
      <c r="C9" s="103">
        <v>500</v>
      </c>
      <c r="D9" s="103">
        <v>3</v>
      </c>
      <c r="E9" s="103">
        <v>50</v>
      </c>
      <c r="F9" s="103"/>
      <c r="G9" s="103"/>
      <c r="H9" s="808"/>
      <c r="I9" s="809"/>
      <c r="J9" s="263"/>
      <c r="K9" s="102">
        <v>3</v>
      </c>
      <c r="L9" s="103">
        <v>500</v>
      </c>
      <c r="M9" s="103">
        <v>3</v>
      </c>
      <c r="N9" s="103"/>
      <c r="O9" s="103">
        <v>50</v>
      </c>
      <c r="P9" s="103"/>
      <c r="Q9" s="103"/>
      <c r="R9" s="810"/>
      <c r="S9" s="811"/>
    </row>
    <row r="10" spans="2:19" ht="20.25" customHeight="1" x14ac:dyDescent="0.2">
      <c r="B10" s="825" t="s">
        <v>259</v>
      </c>
      <c r="C10" s="104">
        <v>1</v>
      </c>
      <c r="D10" s="35">
        <v>226</v>
      </c>
      <c r="E10" s="35">
        <v>171</v>
      </c>
      <c r="F10" s="35">
        <v>11</v>
      </c>
      <c r="G10" s="105">
        <f>+D10+E10+F10</f>
        <v>408</v>
      </c>
      <c r="H10" s="828"/>
      <c r="I10" s="829"/>
      <c r="J10" s="264"/>
      <c r="K10" s="836" t="s">
        <v>259</v>
      </c>
      <c r="L10" s="271">
        <v>1</v>
      </c>
      <c r="M10" s="348">
        <v>226</v>
      </c>
      <c r="N10" s="348">
        <v>171</v>
      </c>
      <c r="O10" s="348">
        <v>11</v>
      </c>
      <c r="P10" s="348">
        <v>0</v>
      </c>
      <c r="Q10" s="349">
        <f>SUM(M10:P10)</f>
        <v>408</v>
      </c>
      <c r="R10" s="830"/>
      <c r="S10" s="831"/>
    </row>
    <row r="11" spans="2:19" ht="16.5" customHeight="1" x14ac:dyDescent="0.2">
      <c r="B11" s="826"/>
      <c r="C11" s="106" t="s">
        <v>263</v>
      </c>
      <c r="D11" s="36">
        <f>+D10*0.4</f>
        <v>90.4</v>
      </c>
      <c r="E11" s="36">
        <f t="shared" ref="E11" si="0">+E10*0.4</f>
        <v>68.400000000000006</v>
      </c>
      <c r="F11" s="36">
        <f>+F10*0.4</f>
        <v>4.4000000000000004</v>
      </c>
      <c r="G11" s="36">
        <f>+D11+E11+F11</f>
        <v>163.20000000000002</v>
      </c>
      <c r="H11" s="832"/>
      <c r="I11" s="833"/>
      <c r="J11" s="264"/>
      <c r="K11" s="836"/>
      <c r="L11" s="272">
        <v>0.4</v>
      </c>
      <c r="M11" s="36">
        <f>M10*0.4</f>
        <v>90.4</v>
      </c>
      <c r="N11" s="36">
        <f>N10*0.4</f>
        <v>68.400000000000006</v>
      </c>
      <c r="O11" s="36">
        <v>5</v>
      </c>
      <c r="P11" s="36">
        <f>P10*0.4</f>
        <v>0</v>
      </c>
      <c r="Q11" s="84">
        <f>SUM(M11:P11)</f>
        <v>163.80000000000001</v>
      </c>
      <c r="R11" s="830"/>
      <c r="S11" s="831"/>
    </row>
    <row r="12" spans="2:19" ht="25.5" customHeight="1" thickBot="1" x14ac:dyDescent="0.25">
      <c r="B12" s="827"/>
      <c r="C12" s="107">
        <v>0.6</v>
      </c>
      <c r="D12" s="37">
        <f>+D10*0.6</f>
        <v>135.6</v>
      </c>
      <c r="E12" s="37">
        <f t="shared" ref="E12" si="1">+E10*0.6</f>
        <v>102.6</v>
      </c>
      <c r="F12" s="37">
        <f>+F10*0.6</f>
        <v>6.6</v>
      </c>
      <c r="G12" s="37">
        <f>+D12+E12+F12</f>
        <v>244.79999999999998</v>
      </c>
      <c r="H12" s="834"/>
      <c r="I12" s="835"/>
      <c r="J12" s="264"/>
      <c r="K12" s="836"/>
      <c r="L12" s="273">
        <v>0.6</v>
      </c>
      <c r="M12" s="36">
        <v>135</v>
      </c>
      <c r="N12" s="36">
        <f>N10*0.6</f>
        <v>102.6</v>
      </c>
      <c r="O12" s="36">
        <v>6</v>
      </c>
      <c r="P12" s="36">
        <f>P10*0.6</f>
        <v>0</v>
      </c>
      <c r="Q12" s="84">
        <f>SUM(M12:P12)</f>
        <v>243.6</v>
      </c>
      <c r="R12" s="830"/>
      <c r="S12" s="831"/>
    </row>
    <row r="13" spans="2:19" x14ac:dyDescent="0.2">
      <c r="B13" s="825" t="s">
        <v>260</v>
      </c>
      <c r="C13" s="104" t="s">
        <v>258</v>
      </c>
      <c r="D13" s="35">
        <v>226</v>
      </c>
      <c r="E13" s="35">
        <v>165</v>
      </c>
      <c r="F13" s="35">
        <v>11</v>
      </c>
      <c r="G13" s="108">
        <f t="shared" ref="G13:G39" si="2">+D13+E13+F13</f>
        <v>402</v>
      </c>
      <c r="H13" s="828"/>
      <c r="I13" s="829"/>
      <c r="J13" s="264"/>
      <c r="K13" s="825" t="s">
        <v>260</v>
      </c>
      <c r="L13" s="271" t="s">
        <v>258</v>
      </c>
      <c r="M13" s="348">
        <f>M10</f>
        <v>226</v>
      </c>
      <c r="N13" s="348">
        <f>N10</f>
        <v>171</v>
      </c>
      <c r="O13" s="348">
        <f>O10</f>
        <v>11</v>
      </c>
      <c r="P13" s="348">
        <f>P10</f>
        <v>0</v>
      </c>
      <c r="Q13" s="349">
        <f t="shared" ref="Q13:Q26" si="3">SUM(M13:P13)</f>
        <v>408</v>
      </c>
      <c r="R13" s="830"/>
      <c r="S13" s="831"/>
    </row>
    <row r="14" spans="2:19" x14ac:dyDescent="0.2">
      <c r="B14" s="826"/>
      <c r="C14" s="106" t="s">
        <v>263</v>
      </c>
      <c r="D14" s="36">
        <f>+D13*0.4</f>
        <v>90.4</v>
      </c>
      <c r="E14" s="36">
        <f>+E13*0.4</f>
        <v>66</v>
      </c>
      <c r="F14" s="36">
        <v>4</v>
      </c>
      <c r="G14" s="36">
        <f t="shared" si="2"/>
        <v>160.4</v>
      </c>
      <c r="H14" s="832"/>
      <c r="I14" s="833"/>
      <c r="J14" s="264"/>
      <c r="K14" s="826"/>
      <c r="L14" s="272">
        <v>0.4</v>
      </c>
      <c r="M14" s="36">
        <v>15</v>
      </c>
      <c r="N14" s="36">
        <v>0</v>
      </c>
      <c r="O14" s="36">
        <v>0</v>
      </c>
      <c r="P14" s="36">
        <v>0</v>
      </c>
      <c r="Q14" s="36">
        <f t="shared" si="3"/>
        <v>15</v>
      </c>
      <c r="R14" s="830"/>
      <c r="S14" s="831"/>
    </row>
    <row r="15" spans="2:19" ht="12.75" customHeight="1" thickBot="1" x14ac:dyDescent="0.25">
      <c r="B15" s="827"/>
      <c r="C15" s="107">
        <v>0.6</v>
      </c>
      <c r="D15" s="38">
        <f>+D13*0.6</f>
        <v>135.6</v>
      </c>
      <c r="E15" s="38">
        <f>+E13*0.6</f>
        <v>99</v>
      </c>
      <c r="F15" s="38">
        <v>7</v>
      </c>
      <c r="G15" s="38">
        <f t="shared" si="2"/>
        <v>241.6</v>
      </c>
      <c r="H15" s="834"/>
      <c r="I15" s="835"/>
      <c r="J15" s="264"/>
      <c r="K15" s="827"/>
      <c r="L15" s="273">
        <v>0.6</v>
      </c>
      <c r="M15" s="36">
        <v>0</v>
      </c>
      <c r="N15" s="36">
        <v>0</v>
      </c>
      <c r="O15" s="36">
        <v>0</v>
      </c>
      <c r="P15" s="36">
        <v>0</v>
      </c>
      <c r="Q15" s="36">
        <f t="shared" si="3"/>
        <v>0</v>
      </c>
      <c r="R15" s="830"/>
      <c r="S15" s="831"/>
    </row>
    <row r="16" spans="2:19" ht="15" customHeight="1" x14ac:dyDescent="0.2">
      <c r="B16" s="825" t="s">
        <v>261</v>
      </c>
      <c r="C16" s="104" t="s">
        <v>258</v>
      </c>
      <c r="D16" s="35">
        <v>226</v>
      </c>
      <c r="E16" s="35">
        <v>171</v>
      </c>
      <c r="F16" s="35">
        <v>11</v>
      </c>
      <c r="G16" s="105">
        <f t="shared" si="2"/>
        <v>408</v>
      </c>
      <c r="H16" s="828"/>
      <c r="I16" s="829"/>
      <c r="J16" s="264"/>
      <c r="K16" s="825" t="s">
        <v>262</v>
      </c>
      <c r="L16" s="271" t="s">
        <v>258</v>
      </c>
      <c r="M16" s="348">
        <f>M10</f>
        <v>226</v>
      </c>
      <c r="N16" s="348">
        <f>N10</f>
        <v>171</v>
      </c>
      <c r="O16" s="348">
        <f>O10</f>
        <v>11</v>
      </c>
      <c r="P16" s="348">
        <f>P10</f>
        <v>0</v>
      </c>
      <c r="Q16" s="349">
        <f t="shared" si="3"/>
        <v>408</v>
      </c>
      <c r="R16" s="830"/>
      <c r="S16" s="831"/>
    </row>
    <row r="17" spans="2:19" ht="15.75" customHeight="1" x14ac:dyDescent="0.2">
      <c r="B17" s="826"/>
      <c r="C17" s="106" t="s">
        <v>263</v>
      </c>
      <c r="D17" s="36">
        <f>+D16*0.4</f>
        <v>90.4</v>
      </c>
      <c r="E17" s="36">
        <f>+E16*0.4</f>
        <v>68.400000000000006</v>
      </c>
      <c r="F17" s="36">
        <f>+F16*0.4</f>
        <v>4.4000000000000004</v>
      </c>
      <c r="G17" s="36">
        <f t="shared" si="2"/>
        <v>163.20000000000002</v>
      </c>
      <c r="H17" s="832"/>
      <c r="I17" s="833"/>
      <c r="J17" s="264"/>
      <c r="K17" s="826"/>
      <c r="L17" s="272" t="s">
        <v>263</v>
      </c>
      <c r="M17" s="36">
        <v>91</v>
      </c>
      <c r="N17" s="36">
        <v>18</v>
      </c>
      <c r="O17" s="36">
        <v>5</v>
      </c>
      <c r="P17" s="36">
        <v>0</v>
      </c>
      <c r="Q17" s="36">
        <f t="shared" si="3"/>
        <v>114</v>
      </c>
      <c r="R17" s="830"/>
      <c r="S17" s="831"/>
    </row>
    <row r="18" spans="2:19" ht="23.25" customHeight="1" thickBot="1" x14ac:dyDescent="0.25">
      <c r="B18" s="827"/>
      <c r="C18" s="107">
        <v>0.6</v>
      </c>
      <c r="D18" s="36">
        <f>+D16*0.6</f>
        <v>135.6</v>
      </c>
      <c r="E18" s="36">
        <f>+E16*0.6</f>
        <v>102.6</v>
      </c>
      <c r="F18" s="36">
        <f>+F16*0.6</f>
        <v>6.6</v>
      </c>
      <c r="G18" s="37">
        <f t="shared" si="2"/>
        <v>244.79999999999998</v>
      </c>
      <c r="H18" s="832"/>
      <c r="I18" s="833"/>
      <c r="J18" s="264"/>
      <c r="K18" s="827"/>
      <c r="L18" s="273">
        <v>0.6</v>
      </c>
      <c r="M18" s="36">
        <v>38</v>
      </c>
      <c r="N18" s="36">
        <v>0</v>
      </c>
      <c r="O18" s="36">
        <v>6</v>
      </c>
      <c r="P18" s="36">
        <v>0</v>
      </c>
      <c r="Q18" s="36">
        <f t="shared" si="3"/>
        <v>44</v>
      </c>
      <c r="R18" s="830"/>
      <c r="S18" s="831"/>
    </row>
    <row r="19" spans="2:19" ht="13.5" customHeight="1" x14ac:dyDescent="0.2">
      <c r="B19" s="825" t="s">
        <v>264</v>
      </c>
      <c r="C19" s="104" t="s">
        <v>258</v>
      </c>
      <c r="D19" s="35">
        <v>0</v>
      </c>
      <c r="E19" s="35">
        <v>0</v>
      </c>
      <c r="F19" s="35">
        <v>0</v>
      </c>
      <c r="G19" s="108">
        <f t="shared" si="2"/>
        <v>0</v>
      </c>
      <c r="H19" s="832"/>
      <c r="I19" s="833"/>
      <c r="J19" s="264"/>
      <c r="K19" s="825" t="s">
        <v>264</v>
      </c>
      <c r="L19" s="271" t="s">
        <v>258</v>
      </c>
      <c r="M19" s="348">
        <f>M10</f>
        <v>226</v>
      </c>
      <c r="N19" s="348">
        <f>N10</f>
        <v>171</v>
      </c>
      <c r="O19" s="348">
        <f>O10</f>
        <v>11</v>
      </c>
      <c r="P19" s="348">
        <f>P10</f>
        <v>0</v>
      </c>
      <c r="Q19" s="349">
        <f t="shared" si="3"/>
        <v>408</v>
      </c>
      <c r="R19" s="830"/>
      <c r="S19" s="831"/>
    </row>
    <row r="20" spans="2:19" ht="15" customHeight="1" x14ac:dyDescent="0.2">
      <c r="B20" s="826"/>
      <c r="C20" s="106" t="s">
        <v>263</v>
      </c>
      <c r="D20" s="36">
        <f>+D19*0.4</f>
        <v>0</v>
      </c>
      <c r="E20" s="36">
        <f>+E19*0.4</f>
        <v>0</v>
      </c>
      <c r="F20" s="36">
        <f>+F19*0.4</f>
        <v>0</v>
      </c>
      <c r="G20" s="36">
        <f t="shared" si="2"/>
        <v>0</v>
      </c>
      <c r="H20" s="832"/>
      <c r="I20" s="833"/>
      <c r="J20" s="264"/>
      <c r="K20" s="826"/>
      <c r="L20" s="272" t="s">
        <v>263</v>
      </c>
      <c r="M20" s="36">
        <v>0</v>
      </c>
      <c r="N20" s="36">
        <f t="shared" ref="N20:P21" si="4">N11-N17</f>
        <v>50.400000000000006</v>
      </c>
      <c r="O20" s="85">
        <f t="shared" si="4"/>
        <v>0</v>
      </c>
      <c r="P20" s="36">
        <f t="shared" si="4"/>
        <v>0</v>
      </c>
      <c r="Q20" s="36">
        <f t="shared" si="3"/>
        <v>50.400000000000006</v>
      </c>
      <c r="R20" s="830"/>
      <c r="S20" s="831"/>
    </row>
    <row r="21" spans="2:19" ht="17.25" customHeight="1" thickBot="1" x14ac:dyDescent="0.25">
      <c r="B21" s="827"/>
      <c r="C21" s="107">
        <v>0.6</v>
      </c>
      <c r="D21" s="36">
        <f>+D19*0.6</f>
        <v>0</v>
      </c>
      <c r="E21" s="36">
        <f>+E19*0.6</f>
        <v>0</v>
      </c>
      <c r="F21" s="36">
        <f>+F19*0.6</f>
        <v>0</v>
      </c>
      <c r="G21" s="36">
        <f t="shared" si="2"/>
        <v>0</v>
      </c>
      <c r="H21" s="832"/>
      <c r="I21" s="833"/>
      <c r="J21" s="264"/>
      <c r="K21" s="827"/>
      <c r="L21" s="273">
        <v>0.6</v>
      </c>
      <c r="M21" s="36">
        <f>M42</f>
        <v>47</v>
      </c>
      <c r="N21" s="36">
        <f t="shared" si="4"/>
        <v>102.6</v>
      </c>
      <c r="O21" s="36">
        <f t="shared" si="4"/>
        <v>0</v>
      </c>
      <c r="P21" s="36">
        <f t="shared" si="4"/>
        <v>0</v>
      </c>
      <c r="Q21" s="36">
        <f t="shared" si="3"/>
        <v>149.6</v>
      </c>
      <c r="R21" s="830"/>
      <c r="S21" s="831"/>
    </row>
    <row r="22" spans="2:19" ht="15.75" customHeight="1" x14ac:dyDescent="0.2">
      <c r="B22" s="825" t="s">
        <v>512</v>
      </c>
      <c r="C22" s="104" t="s">
        <v>258</v>
      </c>
      <c r="D22" s="35">
        <v>226</v>
      </c>
      <c r="E22" s="35">
        <v>164</v>
      </c>
      <c r="F22" s="35">
        <v>11</v>
      </c>
      <c r="G22" s="105">
        <f t="shared" si="2"/>
        <v>401</v>
      </c>
      <c r="H22" s="832"/>
      <c r="I22" s="833"/>
      <c r="J22" s="264"/>
      <c r="K22" s="825" t="s">
        <v>265</v>
      </c>
      <c r="L22" s="271" t="s">
        <v>258</v>
      </c>
      <c r="M22" s="348">
        <f>M10+5</f>
        <v>231</v>
      </c>
      <c r="N22" s="348">
        <f>N10</f>
        <v>171</v>
      </c>
      <c r="O22" s="348">
        <f>O10</f>
        <v>11</v>
      </c>
      <c r="P22" s="348">
        <f>P10</f>
        <v>0</v>
      </c>
      <c r="Q22" s="349">
        <f t="shared" si="3"/>
        <v>413</v>
      </c>
      <c r="R22" s="358"/>
      <c r="S22" s="359"/>
    </row>
    <row r="23" spans="2:19" x14ac:dyDescent="0.2">
      <c r="B23" s="826"/>
      <c r="C23" s="106" t="s">
        <v>263</v>
      </c>
      <c r="D23" s="36">
        <f>+D22*0.4</f>
        <v>90.4</v>
      </c>
      <c r="E23" s="36">
        <f>+E22*0.4</f>
        <v>65.600000000000009</v>
      </c>
      <c r="F23" s="36">
        <f>+F22*0.4</f>
        <v>4.4000000000000004</v>
      </c>
      <c r="G23" s="36">
        <f t="shared" si="2"/>
        <v>160.4</v>
      </c>
      <c r="H23" s="832"/>
      <c r="I23" s="833"/>
      <c r="J23" s="264"/>
      <c r="K23" s="826"/>
      <c r="L23" s="272" t="s">
        <v>263</v>
      </c>
      <c r="M23" s="36">
        <v>105</v>
      </c>
      <c r="N23" s="36">
        <v>18</v>
      </c>
      <c r="O23" s="36">
        <v>5</v>
      </c>
      <c r="P23" s="36">
        <v>0</v>
      </c>
      <c r="Q23" s="36">
        <f t="shared" si="3"/>
        <v>128</v>
      </c>
      <c r="R23" s="358"/>
      <c r="S23" s="359"/>
    </row>
    <row r="24" spans="2:19" ht="15" customHeight="1" thickBot="1" x14ac:dyDescent="0.25">
      <c r="B24" s="827"/>
      <c r="C24" s="107">
        <v>0.6</v>
      </c>
      <c r="D24" s="36">
        <f>+D22*0.6</f>
        <v>135.6</v>
      </c>
      <c r="E24" s="36">
        <f>+E22*0.6</f>
        <v>98.399999999999991</v>
      </c>
      <c r="F24" s="36">
        <f>+F22*0.6</f>
        <v>6.6</v>
      </c>
      <c r="G24" s="36">
        <f t="shared" si="2"/>
        <v>240.6</v>
      </c>
      <c r="H24" s="832"/>
      <c r="I24" s="833"/>
      <c r="J24" s="264"/>
      <c r="K24" s="827"/>
      <c r="L24" s="273">
        <v>0.6</v>
      </c>
      <c r="M24" s="36">
        <v>158</v>
      </c>
      <c r="N24" s="36">
        <v>4</v>
      </c>
      <c r="O24" s="36">
        <v>6</v>
      </c>
      <c r="P24" s="36">
        <v>0</v>
      </c>
      <c r="Q24" s="36">
        <f t="shared" si="3"/>
        <v>168</v>
      </c>
      <c r="R24" s="358"/>
      <c r="S24" s="359"/>
    </row>
    <row r="25" spans="2:19" ht="15" customHeight="1" x14ac:dyDescent="0.2">
      <c r="B25" s="825" t="s">
        <v>266</v>
      </c>
      <c r="C25" s="104" t="s">
        <v>258</v>
      </c>
      <c r="D25" s="35">
        <v>0</v>
      </c>
      <c r="E25" s="35">
        <v>7</v>
      </c>
      <c r="F25" s="35">
        <v>0</v>
      </c>
      <c r="G25" s="105">
        <f t="shared" si="2"/>
        <v>7</v>
      </c>
      <c r="H25" s="832"/>
      <c r="I25" s="833"/>
      <c r="J25" s="264"/>
      <c r="K25" s="825" t="s">
        <v>731</v>
      </c>
      <c r="L25" s="271" t="s">
        <v>258</v>
      </c>
      <c r="M25" s="348">
        <f>M19</f>
        <v>226</v>
      </c>
      <c r="N25" s="348">
        <f>N19+4</f>
        <v>175</v>
      </c>
      <c r="O25" s="348">
        <f>O19</f>
        <v>11</v>
      </c>
      <c r="P25" s="348">
        <f>P19</f>
        <v>0</v>
      </c>
      <c r="Q25" s="349">
        <f t="shared" si="3"/>
        <v>412</v>
      </c>
      <c r="R25" s="830"/>
      <c r="S25" s="831"/>
    </row>
    <row r="26" spans="2:19" x14ac:dyDescent="0.2">
      <c r="B26" s="826"/>
      <c r="C26" s="106" t="s">
        <v>263</v>
      </c>
      <c r="D26" s="36">
        <f>+D25*0.4</f>
        <v>0</v>
      </c>
      <c r="E26" s="36">
        <f>+E25*0.4</f>
        <v>2.8000000000000003</v>
      </c>
      <c r="F26" s="36">
        <f>+F25*0.4</f>
        <v>0</v>
      </c>
      <c r="G26" s="36">
        <f t="shared" si="2"/>
        <v>2.8000000000000003</v>
      </c>
      <c r="H26" s="832"/>
      <c r="I26" s="833"/>
      <c r="J26" s="264"/>
      <c r="K26" s="826"/>
      <c r="L26" s="272" t="s">
        <v>263</v>
      </c>
      <c r="M26" s="36">
        <v>91</v>
      </c>
      <c r="N26" s="36">
        <v>18</v>
      </c>
      <c r="O26" s="36">
        <v>5</v>
      </c>
      <c r="P26" s="36">
        <v>0</v>
      </c>
      <c r="Q26" s="36">
        <f t="shared" si="3"/>
        <v>114</v>
      </c>
      <c r="R26" s="830"/>
      <c r="S26" s="831"/>
    </row>
    <row r="27" spans="2:19" ht="18" customHeight="1" thickBot="1" x14ac:dyDescent="0.25">
      <c r="B27" s="827"/>
      <c r="C27" s="107">
        <v>0.6</v>
      </c>
      <c r="D27" s="36">
        <f>+D25*0.6</f>
        <v>0</v>
      </c>
      <c r="E27" s="36">
        <f>+E25*0.6</f>
        <v>4.2</v>
      </c>
      <c r="F27" s="36">
        <f>+F25*0.6</f>
        <v>0</v>
      </c>
      <c r="G27" s="36">
        <f t="shared" si="2"/>
        <v>4.2</v>
      </c>
      <c r="H27" s="832"/>
      <c r="I27" s="833"/>
      <c r="J27" s="264"/>
      <c r="K27" s="827"/>
      <c r="L27" s="273">
        <v>0.6</v>
      </c>
      <c r="M27" s="36">
        <v>43</v>
      </c>
      <c r="N27" s="36">
        <v>4</v>
      </c>
      <c r="O27" s="36">
        <v>6</v>
      </c>
      <c r="P27" s="36">
        <v>0</v>
      </c>
      <c r="Q27" s="36">
        <f>SUM(M27:P27)</f>
        <v>53</v>
      </c>
      <c r="R27" s="830"/>
      <c r="S27" s="831"/>
    </row>
    <row r="28" spans="2:19" ht="15" customHeight="1" x14ac:dyDescent="0.2">
      <c r="B28" s="825" t="s">
        <v>513</v>
      </c>
      <c r="C28" s="104" t="s">
        <v>258</v>
      </c>
      <c r="D28" s="35">
        <v>9</v>
      </c>
      <c r="E28" s="35">
        <v>6</v>
      </c>
      <c r="F28" s="35">
        <v>0</v>
      </c>
      <c r="G28" s="105">
        <f t="shared" si="2"/>
        <v>15</v>
      </c>
      <c r="H28" s="832"/>
      <c r="I28" s="833"/>
      <c r="J28" s="264"/>
      <c r="K28" s="825" t="s">
        <v>732</v>
      </c>
      <c r="L28" s="271" t="s">
        <v>258</v>
      </c>
      <c r="M28" s="348">
        <f>M22</f>
        <v>231</v>
      </c>
      <c r="N28" s="348">
        <f>N22</f>
        <v>171</v>
      </c>
      <c r="O28" s="348">
        <f>O22</f>
        <v>11</v>
      </c>
      <c r="P28" s="348">
        <f>P22</f>
        <v>0</v>
      </c>
      <c r="Q28" s="349">
        <f t="shared" ref="Q28:Q32" si="5">SUM(M28:P28)</f>
        <v>413</v>
      </c>
      <c r="R28" s="830"/>
      <c r="S28" s="831"/>
    </row>
    <row r="29" spans="2:19" x14ac:dyDescent="0.2">
      <c r="B29" s="826"/>
      <c r="C29" s="106" t="s">
        <v>263</v>
      </c>
      <c r="D29" s="36">
        <f>+D28*0.4</f>
        <v>3.6</v>
      </c>
      <c r="E29" s="36">
        <f>+E28*0.4</f>
        <v>2.4000000000000004</v>
      </c>
      <c r="F29" s="36">
        <f>+F28*0.4</f>
        <v>0</v>
      </c>
      <c r="G29" s="36">
        <f t="shared" si="2"/>
        <v>6</v>
      </c>
      <c r="H29" s="832" t="s">
        <v>267</v>
      </c>
      <c r="I29" s="833"/>
      <c r="J29" s="264"/>
      <c r="K29" s="826"/>
      <c r="L29" s="272" t="s">
        <v>263</v>
      </c>
      <c r="M29" s="36">
        <v>1</v>
      </c>
      <c r="N29" s="36">
        <f>N23-N26</f>
        <v>0</v>
      </c>
      <c r="O29" s="36">
        <f>O23-O26</f>
        <v>0</v>
      </c>
      <c r="P29" s="36">
        <v>0</v>
      </c>
      <c r="Q29" s="36">
        <f t="shared" si="5"/>
        <v>1</v>
      </c>
      <c r="R29" s="830"/>
      <c r="S29" s="831"/>
    </row>
    <row r="30" spans="2:19" ht="15" customHeight="1" thickBot="1" x14ac:dyDescent="0.25">
      <c r="B30" s="827"/>
      <c r="C30" s="107" t="s">
        <v>511</v>
      </c>
      <c r="D30" s="37">
        <v>6</v>
      </c>
      <c r="E30" s="37">
        <f>+E28*0.6</f>
        <v>3.5999999999999996</v>
      </c>
      <c r="F30" s="37">
        <f>+F28*0.6</f>
        <v>0</v>
      </c>
      <c r="G30" s="37">
        <f t="shared" si="2"/>
        <v>9.6</v>
      </c>
      <c r="H30" s="834"/>
      <c r="I30" s="835"/>
      <c r="J30" s="264"/>
      <c r="K30" s="827"/>
      <c r="L30" s="273">
        <v>0.6</v>
      </c>
      <c r="M30" s="36">
        <f>M24-M27</f>
        <v>115</v>
      </c>
      <c r="N30" s="36">
        <f>N24-N27</f>
        <v>0</v>
      </c>
      <c r="O30" s="36">
        <f>O24-O27</f>
        <v>0</v>
      </c>
      <c r="P30" s="36">
        <v>0</v>
      </c>
      <c r="Q30" s="36">
        <f t="shared" si="5"/>
        <v>115</v>
      </c>
      <c r="R30" s="830"/>
      <c r="S30" s="831"/>
    </row>
    <row r="31" spans="2:19" ht="15" customHeight="1" x14ac:dyDescent="0.2">
      <c r="B31" s="825" t="s">
        <v>268</v>
      </c>
      <c r="C31" s="104" t="s">
        <v>258</v>
      </c>
      <c r="D31" s="35">
        <v>225</v>
      </c>
      <c r="E31" s="35">
        <v>163</v>
      </c>
      <c r="F31" s="35">
        <v>11</v>
      </c>
      <c r="G31" s="105">
        <f t="shared" si="2"/>
        <v>399</v>
      </c>
      <c r="H31" s="828"/>
      <c r="I31" s="829"/>
      <c r="J31" s="264"/>
      <c r="K31" s="825" t="s">
        <v>269</v>
      </c>
      <c r="L31" s="271" t="s">
        <v>258</v>
      </c>
      <c r="M31" s="348">
        <f>M10</f>
        <v>226</v>
      </c>
      <c r="N31" s="348">
        <f>N10</f>
        <v>171</v>
      </c>
      <c r="O31" s="348">
        <f>O10</f>
        <v>11</v>
      </c>
      <c r="P31" s="348">
        <f>P10</f>
        <v>0</v>
      </c>
      <c r="Q31" s="349">
        <f t="shared" si="5"/>
        <v>408</v>
      </c>
      <c r="R31" s="830"/>
      <c r="S31" s="831"/>
    </row>
    <row r="32" spans="2:19" x14ac:dyDescent="0.2">
      <c r="B32" s="826"/>
      <c r="C32" s="106" t="s">
        <v>263</v>
      </c>
      <c r="D32" s="36">
        <f>+D31*0.4</f>
        <v>90</v>
      </c>
      <c r="E32" s="36">
        <f>+E31*0.4</f>
        <v>65.2</v>
      </c>
      <c r="F32" s="36">
        <f>+F31*0.4</f>
        <v>4.4000000000000004</v>
      </c>
      <c r="G32" s="36">
        <f t="shared" si="2"/>
        <v>159.6</v>
      </c>
      <c r="H32" s="832"/>
      <c r="I32" s="833"/>
      <c r="J32" s="264"/>
      <c r="K32" s="826"/>
      <c r="L32" s="272" t="s">
        <v>263</v>
      </c>
      <c r="M32" s="36">
        <v>1</v>
      </c>
      <c r="N32" s="36">
        <v>0</v>
      </c>
      <c r="O32" s="36">
        <f>O17-O26</f>
        <v>0</v>
      </c>
      <c r="P32" s="36">
        <v>0</v>
      </c>
      <c r="Q32" s="36">
        <f t="shared" si="5"/>
        <v>1</v>
      </c>
      <c r="R32" s="830"/>
      <c r="S32" s="831"/>
    </row>
    <row r="33" spans="2:19" ht="15.75" customHeight="1" thickBot="1" x14ac:dyDescent="0.25">
      <c r="B33" s="827"/>
      <c r="C33" s="107">
        <v>0.6</v>
      </c>
      <c r="D33" s="36">
        <f>+D31*0.6</f>
        <v>135</v>
      </c>
      <c r="E33" s="36">
        <f>+E31*0.6</f>
        <v>97.8</v>
      </c>
      <c r="F33" s="36">
        <f>+F31*0.6</f>
        <v>6.6</v>
      </c>
      <c r="G33" s="36">
        <f t="shared" si="2"/>
        <v>239.4</v>
      </c>
      <c r="H33" s="832"/>
      <c r="I33" s="833"/>
      <c r="J33" s="264"/>
      <c r="K33" s="827"/>
      <c r="L33" s="273">
        <v>0.6</v>
      </c>
      <c r="M33" s="36">
        <v>0</v>
      </c>
      <c r="N33" s="36">
        <v>0</v>
      </c>
      <c r="O33" s="36">
        <f>O18-O27</f>
        <v>0</v>
      </c>
      <c r="P33" s="36">
        <v>0</v>
      </c>
      <c r="Q33" s="36">
        <f>SUM(M33:P33)</f>
        <v>0</v>
      </c>
      <c r="R33" s="830"/>
      <c r="S33" s="831"/>
    </row>
    <row r="34" spans="2:19" ht="15" customHeight="1" x14ac:dyDescent="0.2">
      <c r="B34" s="825" t="s">
        <v>514</v>
      </c>
      <c r="C34" s="104" t="s">
        <v>258</v>
      </c>
      <c r="D34" s="35">
        <v>225</v>
      </c>
      <c r="E34" s="35">
        <v>159</v>
      </c>
      <c r="F34" s="35">
        <v>10</v>
      </c>
      <c r="G34" s="105">
        <f t="shared" si="2"/>
        <v>394</v>
      </c>
      <c r="H34" s="832"/>
      <c r="I34" s="833"/>
      <c r="J34" s="264"/>
      <c r="K34" s="825" t="s">
        <v>270</v>
      </c>
      <c r="L34" s="271" t="s">
        <v>258</v>
      </c>
      <c r="M34" s="348">
        <v>242</v>
      </c>
      <c r="N34" s="348">
        <v>190</v>
      </c>
      <c r="O34" s="348">
        <f>O35+O36</f>
        <v>4</v>
      </c>
      <c r="P34" s="348">
        <v>0</v>
      </c>
      <c r="Q34" s="349">
        <f>SUM(M34:P34)</f>
        <v>436</v>
      </c>
      <c r="R34" s="837" t="s">
        <v>285</v>
      </c>
      <c r="S34" s="838"/>
    </row>
    <row r="35" spans="2:19" x14ac:dyDescent="0.2">
      <c r="B35" s="826"/>
      <c r="C35" s="106" t="s">
        <v>263</v>
      </c>
      <c r="D35" s="36">
        <f>+D34*0.4</f>
        <v>90</v>
      </c>
      <c r="E35" s="36">
        <f>+E34*0.4</f>
        <v>63.6</v>
      </c>
      <c r="F35" s="36">
        <f>+F34*0.4</f>
        <v>4</v>
      </c>
      <c r="G35" s="36">
        <f t="shared" si="2"/>
        <v>157.6</v>
      </c>
      <c r="H35" s="832"/>
      <c r="I35" s="833"/>
      <c r="J35" s="264"/>
      <c r="K35" s="826"/>
      <c r="L35" s="272" t="s">
        <v>263</v>
      </c>
      <c r="M35" s="36">
        <v>97</v>
      </c>
      <c r="N35" s="36">
        <v>76</v>
      </c>
      <c r="O35" s="36">
        <v>2</v>
      </c>
      <c r="P35" s="36">
        <v>1</v>
      </c>
      <c r="Q35" s="36">
        <f t="shared" ref="Q35:Q48" si="6">SUM(M35:P35)</f>
        <v>176</v>
      </c>
      <c r="R35" s="837"/>
      <c r="S35" s="838"/>
    </row>
    <row r="36" spans="2:19" ht="17.25" customHeight="1" thickBot="1" x14ac:dyDescent="0.25">
      <c r="B36" s="827"/>
      <c r="C36" s="107">
        <v>0.6</v>
      </c>
      <c r="D36" s="36">
        <f>+D34*0.6</f>
        <v>135</v>
      </c>
      <c r="E36" s="36">
        <f>+E34*0.6</f>
        <v>95.399999999999991</v>
      </c>
      <c r="F36" s="36">
        <f>+F34*0.6</f>
        <v>6</v>
      </c>
      <c r="G36" s="36">
        <f t="shared" si="2"/>
        <v>236.39999999999998</v>
      </c>
      <c r="H36" s="832"/>
      <c r="I36" s="833"/>
      <c r="J36" s="264"/>
      <c r="K36" s="827"/>
      <c r="L36" s="273">
        <v>0.6</v>
      </c>
      <c r="M36" s="36">
        <v>145</v>
      </c>
      <c r="N36" s="36">
        <v>114</v>
      </c>
      <c r="O36" s="36">
        <v>2</v>
      </c>
      <c r="P36" s="36">
        <v>2</v>
      </c>
      <c r="Q36" s="36">
        <f t="shared" si="6"/>
        <v>263</v>
      </c>
      <c r="R36" s="837"/>
      <c r="S36" s="838"/>
    </row>
    <row r="37" spans="2:19" ht="13.5" customHeight="1" x14ac:dyDescent="0.2">
      <c r="B37" s="825" t="s">
        <v>271</v>
      </c>
      <c r="C37" s="104" t="s">
        <v>258</v>
      </c>
      <c r="D37" s="35">
        <v>0</v>
      </c>
      <c r="E37" s="35">
        <v>4</v>
      </c>
      <c r="F37" s="35">
        <v>1</v>
      </c>
      <c r="G37" s="105">
        <f t="shared" si="2"/>
        <v>5</v>
      </c>
      <c r="H37" s="832"/>
      <c r="I37" s="833"/>
      <c r="J37" s="264"/>
      <c r="K37" s="825" t="s">
        <v>272</v>
      </c>
      <c r="L37" s="271" t="s">
        <v>258</v>
      </c>
      <c r="M37" s="348">
        <v>170</v>
      </c>
      <c r="N37" s="348">
        <f>N38+N39</f>
        <v>98</v>
      </c>
      <c r="O37" s="348">
        <f>O38+O39</f>
        <v>2</v>
      </c>
      <c r="P37" s="348">
        <v>0</v>
      </c>
      <c r="Q37" s="349">
        <f t="shared" si="6"/>
        <v>270</v>
      </c>
      <c r="R37" s="837" t="s">
        <v>285</v>
      </c>
      <c r="S37" s="838"/>
    </row>
    <row r="38" spans="2:19" x14ac:dyDescent="0.2">
      <c r="B38" s="826"/>
      <c r="C38" s="106" t="s">
        <v>263</v>
      </c>
      <c r="D38" s="36">
        <f>+D37*0.4</f>
        <v>0</v>
      </c>
      <c r="E38" s="36">
        <f>+E37*0.4</f>
        <v>1.6</v>
      </c>
      <c r="F38" s="36">
        <f>+F37*0.4</f>
        <v>0.4</v>
      </c>
      <c r="G38" s="36">
        <f t="shared" si="2"/>
        <v>2</v>
      </c>
      <c r="H38" s="832"/>
      <c r="I38" s="833"/>
      <c r="J38" s="264"/>
      <c r="K38" s="826"/>
      <c r="L38" s="272" t="s">
        <v>263</v>
      </c>
      <c r="M38" s="36">
        <v>68</v>
      </c>
      <c r="N38" s="36">
        <v>39</v>
      </c>
      <c r="O38" s="36">
        <v>0.8</v>
      </c>
      <c r="P38" s="36">
        <v>0</v>
      </c>
      <c r="Q38" s="36">
        <f t="shared" si="6"/>
        <v>107.8</v>
      </c>
      <c r="R38" s="837"/>
      <c r="S38" s="838"/>
    </row>
    <row r="39" spans="2:19" ht="14.25" customHeight="1" thickBot="1" x14ac:dyDescent="0.25">
      <c r="B39" s="827"/>
      <c r="C39" s="107">
        <v>0.6</v>
      </c>
      <c r="D39" s="36">
        <f>+D37*0.6</f>
        <v>0</v>
      </c>
      <c r="E39" s="36">
        <f>+E37*0.6</f>
        <v>2.4</v>
      </c>
      <c r="F39" s="36">
        <f>+F37*0.6</f>
        <v>0.6</v>
      </c>
      <c r="G39" s="36">
        <f t="shared" si="2"/>
        <v>3</v>
      </c>
      <c r="H39" s="832"/>
      <c r="I39" s="833"/>
      <c r="J39" s="264"/>
      <c r="K39" s="827"/>
      <c r="L39" s="274">
        <v>0.6</v>
      </c>
      <c r="M39" s="36">
        <v>102</v>
      </c>
      <c r="N39" s="38">
        <v>59</v>
      </c>
      <c r="O39" s="38">
        <v>1.2</v>
      </c>
      <c r="P39" s="38">
        <v>0</v>
      </c>
      <c r="Q39" s="38">
        <f t="shared" si="6"/>
        <v>162.19999999999999</v>
      </c>
      <c r="R39" s="837"/>
      <c r="S39" s="838"/>
    </row>
    <row r="40" spans="2:19" ht="13.5" customHeight="1" x14ac:dyDescent="0.2">
      <c r="B40" s="825" t="s">
        <v>515</v>
      </c>
      <c r="C40" s="104" t="s">
        <v>258</v>
      </c>
      <c r="D40" s="35">
        <v>6</v>
      </c>
      <c r="E40" s="35">
        <v>5</v>
      </c>
      <c r="F40" s="35">
        <v>0</v>
      </c>
      <c r="G40" s="105">
        <f>+D40+E40+F40</f>
        <v>11</v>
      </c>
      <c r="H40" s="832"/>
      <c r="I40" s="833"/>
      <c r="J40" s="264"/>
      <c r="K40" s="825" t="s">
        <v>273</v>
      </c>
      <c r="L40" s="271" t="s">
        <v>258</v>
      </c>
      <c r="M40" s="348">
        <v>79</v>
      </c>
      <c r="N40" s="348">
        <v>59</v>
      </c>
      <c r="O40" s="348">
        <f>O41+O42</f>
        <v>0</v>
      </c>
      <c r="P40" s="348">
        <v>0</v>
      </c>
      <c r="Q40" s="349">
        <f t="shared" si="6"/>
        <v>138</v>
      </c>
      <c r="R40" s="837" t="s">
        <v>285</v>
      </c>
      <c r="S40" s="838"/>
    </row>
    <row r="41" spans="2:19" x14ac:dyDescent="0.2">
      <c r="B41" s="826"/>
      <c r="C41" s="106" t="s">
        <v>263</v>
      </c>
      <c r="D41" s="36">
        <f>+D40*0.4</f>
        <v>2.4000000000000004</v>
      </c>
      <c r="E41" s="36">
        <f>+E40*0.4</f>
        <v>2</v>
      </c>
      <c r="F41" s="36">
        <f>+F40*0.4</f>
        <v>0</v>
      </c>
      <c r="G41" s="36">
        <v>0</v>
      </c>
      <c r="H41" s="832" t="s">
        <v>274</v>
      </c>
      <c r="I41" s="833"/>
      <c r="J41" s="264"/>
      <c r="K41" s="826"/>
      <c r="L41" s="272" t="s">
        <v>263</v>
      </c>
      <c r="M41" s="36">
        <v>32</v>
      </c>
      <c r="N41" s="36">
        <v>24</v>
      </c>
      <c r="O41" s="36">
        <v>0</v>
      </c>
      <c r="P41" s="36">
        <v>0</v>
      </c>
      <c r="Q41" s="36">
        <f t="shared" si="6"/>
        <v>56</v>
      </c>
      <c r="R41" s="837"/>
      <c r="S41" s="838"/>
    </row>
    <row r="42" spans="2:19" ht="17.25" customHeight="1" thickBot="1" x14ac:dyDescent="0.25">
      <c r="B42" s="842"/>
      <c r="C42" s="109">
        <v>0.6</v>
      </c>
      <c r="D42" s="37">
        <f>+D40*0.6</f>
        <v>3.5999999999999996</v>
      </c>
      <c r="E42" s="37">
        <f>+E40*0.6</f>
        <v>3</v>
      </c>
      <c r="F42" s="37">
        <f>+F40*0.6</f>
        <v>0</v>
      </c>
      <c r="G42" s="37">
        <f t="shared" ref="G42" si="7">+D42+E42+F42</f>
        <v>6.6</v>
      </c>
      <c r="H42" s="834"/>
      <c r="I42" s="835"/>
      <c r="J42" s="264"/>
      <c r="K42" s="827"/>
      <c r="L42" s="274">
        <v>0.6</v>
      </c>
      <c r="M42" s="38">
        <v>47</v>
      </c>
      <c r="N42" s="38">
        <v>35</v>
      </c>
      <c r="O42" s="38">
        <v>0</v>
      </c>
      <c r="P42" s="38">
        <v>0</v>
      </c>
      <c r="Q42" s="38">
        <f t="shared" si="6"/>
        <v>82</v>
      </c>
      <c r="R42" s="837"/>
      <c r="S42" s="838"/>
    </row>
    <row r="43" spans="2:19" ht="15" customHeight="1" x14ac:dyDescent="0.2">
      <c r="B43" s="34"/>
      <c r="K43" s="825" t="s">
        <v>275</v>
      </c>
      <c r="L43" s="271" t="s">
        <v>258</v>
      </c>
      <c r="M43" s="348">
        <v>97</v>
      </c>
      <c r="N43" s="348">
        <v>41</v>
      </c>
      <c r="O43" s="348">
        <f>O44+O45</f>
        <v>3.2</v>
      </c>
      <c r="P43" s="348">
        <v>0</v>
      </c>
      <c r="Q43" s="349">
        <f t="shared" si="6"/>
        <v>141.19999999999999</v>
      </c>
      <c r="R43" s="837" t="s">
        <v>285</v>
      </c>
      <c r="S43" s="838"/>
    </row>
    <row r="44" spans="2:19" ht="15.75" customHeight="1" x14ac:dyDescent="0.2">
      <c r="B44" s="34"/>
      <c r="K44" s="826"/>
      <c r="L44" s="272" t="s">
        <v>263</v>
      </c>
      <c r="M44" s="36">
        <v>32</v>
      </c>
      <c r="N44" s="36">
        <v>16</v>
      </c>
      <c r="O44" s="36">
        <v>1.2</v>
      </c>
      <c r="P44" s="36">
        <v>1</v>
      </c>
      <c r="Q44" s="36">
        <f t="shared" si="6"/>
        <v>50.2</v>
      </c>
      <c r="R44" s="837"/>
      <c r="S44" s="838"/>
    </row>
    <row r="45" spans="2:19" ht="27" customHeight="1" x14ac:dyDescent="0.2">
      <c r="B45" s="839"/>
      <c r="C45" s="839"/>
      <c r="D45" s="839"/>
      <c r="E45" s="839"/>
      <c r="F45" s="839"/>
      <c r="G45" s="839"/>
      <c r="H45" s="839"/>
      <c r="I45" s="839"/>
      <c r="J45" s="360"/>
      <c r="K45" s="827"/>
      <c r="L45" s="274">
        <v>0.6</v>
      </c>
      <c r="M45" s="38">
        <v>47</v>
      </c>
      <c r="N45" s="38">
        <v>25</v>
      </c>
      <c r="O45" s="38">
        <v>2</v>
      </c>
      <c r="P45" s="38">
        <v>2</v>
      </c>
      <c r="Q45" s="38">
        <f t="shared" si="6"/>
        <v>76</v>
      </c>
      <c r="R45" s="837"/>
      <c r="S45" s="838"/>
    </row>
    <row r="46" spans="2:19" x14ac:dyDescent="0.2">
      <c r="K46" s="825" t="s">
        <v>733</v>
      </c>
      <c r="L46" s="271" t="s">
        <v>258</v>
      </c>
      <c r="M46" s="348">
        <v>231</v>
      </c>
      <c r="N46" s="348">
        <f>N47+N48</f>
        <v>154</v>
      </c>
      <c r="O46" s="348">
        <f>O47+O48</f>
        <v>12</v>
      </c>
      <c r="P46" s="348">
        <f>P10</f>
        <v>0</v>
      </c>
      <c r="Q46" s="349">
        <f t="shared" si="6"/>
        <v>397</v>
      </c>
      <c r="R46" s="837" t="s">
        <v>285</v>
      </c>
      <c r="S46" s="838"/>
    </row>
    <row r="47" spans="2:19" x14ac:dyDescent="0.2">
      <c r="K47" s="826"/>
      <c r="L47" s="272" t="s">
        <v>263</v>
      </c>
      <c r="M47" s="36">
        <v>92</v>
      </c>
      <c r="N47" s="36">
        <v>62</v>
      </c>
      <c r="O47" s="36">
        <v>5</v>
      </c>
      <c r="P47" s="36">
        <v>0</v>
      </c>
      <c r="Q47" s="36">
        <f t="shared" si="6"/>
        <v>159</v>
      </c>
      <c r="R47" s="840"/>
      <c r="S47" s="841"/>
    </row>
    <row r="48" spans="2:19" ht="24.75" customHeight="1" x14ac:dyDescent="0.2">
      <c r="K48" s="827"/>
      <c r="L48" s="274">
        <v>0.6</v>
      </c>
      <c r="M48" s="38">
        <v>139</v>
      </c>
      <c r="N48" s="38">
        <v>92</v>
      </c>
      <c r="O48" s="38">
        <v>7</v>
      </c>
      <c r="P48" s="38">
        <v>0</v>
      </c>
      <c r="Q48" s="38">
        <f t="shared" si="6"/>
        <v>238</v>
      </c>
      <c r="R48" s="837"/>
      <c r="S48" s="838"/>
    </row>
    <row r="49" spans="11:19" ht="45.75" customHeight="1" x14ac:dyDescent="0.2">
      <c r="K49" s="825" t="s">
        <v>276</v>
      </c>
      <c r="L49" s="271" t="s">
        <v>258</v>
      </c>
      <c r="M49" s="348">
        <v>346</v>
      </c>
      <c r="N49" s="348">
        <v>198</v>
      </c>
      <c r="O49" s="348">
        <f>O50+O51</f>
        <v>5</v>
      </c>
      <c r="P49" s="348">
        <f>P37+P40+P43</f>
        <v>0</v>
      </c>
      <c r="Q49" s="349">
        <f t="shared" ref="Q49:Q54" si="8">SUM(M49:P49)</f>
        <v>549</v>
      </c>
      <c r="R49" s="837" t="s">
        <v>285</v>
      </c>
      <c r="S49" s="838"/>
    </row>
    <row r="50" spans="11:19" x14ac:dyDescent="0.2">
      <c r="K50" s="826"/>
      <c r="L50" s="272" t="s">
        <v>263</v>
      </c>
      <c r="M50" s="36">
        <v>138</v>
      </c>
      <c r="N50" s="36">
        <v>79</v>
      </c>
      <c r="O50" s="36">
        <v>2</v>
      </c>
      <c r="P50" s="36">
        <v>2</v>
      </c>
      <c r="Q50" s="36">
        <f t="shared" si="8"/>
        <v>221</v>
      </c>
      <c r="R50" s="837"/>
      <c r="S50" s="838"/>
    </row>
    <row r="51" spans="11:19" ht="27" customHeight="1" x14ac:dyDescent="0.2">
      <c r="K51" s="827"/>
      <c r="L51" s="274">
        <v>0.6</v>
      </c>
      <c r="M51" s="38">
        <v>208</v>
      </c>
      <c r="N51" s="38">
        <v>119</v>
      </c>
      <c r="O51" s="38">
        <v>3</v>
      </c>
      <c r="P51" s="38">
        <f>P39+P42+P45</f>
        <v>2</v>
      </c>
      <c r="Q51" s="38">
        <f t="shared" si="8"/>
        <v>332</v>
      </c>
      <c r="R51" s="837"/>
      <c r="S51" s="838"/>
    </row>
    <row r="52" spans="11:19" x14ac:dyDescent="0.2">
      <c r="K52" s="825" t="s">
        <v>277</v>
      </c>
      <c r="L52" s="271" t="s">
        <v>258</v>
      </c>
      <c r="M52" s="348">
        <f>M37+M40+M43</f>
        <v>346</v>
      </c>
      <c r="N52" s="348">
        <f>N10</f>
        <v>171</v>
      </c>
      <c r="O52" s="348">
        <f>O10</f>
        <v>11</v>
      </c>
      <c r="P52" s="348">
        <f>P10</f>
        <v>0</v>
      </c>
      <c r="Q52" s="349">
        <f t="shared" si="8"/>
        <v>528</v>
      </c>
      <c r="R52" s="837" t="s">
        <v>285</v>
      </c>
      <c r="S52" s="838"/>
    </row>
    <row r="53" spans="11:19" x14ac:dyDescent="0.2">
      <c r="K53" s="826"/>
      <c r="L53" s="272" t="s">
        <v>263</v>
      </c>
      <c r="M53" s="38">
        <v>0</v>
      </c>
      <c r="N53" s="36">
        <v>0</v>
      </c>
      <c r="O53" s="36">
        <v>0</v>
      </c>
      <c r="P53" s="36">
        <v>0</v>
      </c>
      <c r="Q53" s="36">
        <f t="shared" si="8"/>
        <v>0</v>
      </c>
      <c r="R53" s="830"/>
      <c r="S53" s="831"/>
    </row>
    <row r="54" spans="11:19" ht="21" customHeight="1" thickBot="1" x14ac:dyDescent="0.25">
      <c r="K54" s="842"/>
      <c r="L54" s="275">
        <v>0.6</v>
      </c>
      <c r="M54" s="37">
        <v>0</v>
      </c>
      <c r="N54" s="37">
        <v>0</v>
      </c>
      <c r="O54" s="37">
        <v>0</v>
      </c>
      <c r="P54" s="37">
        <v>0</v>
      </c>
      <c r="Q54" s="37">
        <f t="shared" si="8"/>
        <v>0</v>
      </c>
      <c r="R54" s="843"/>
      <c r="S54" s="844"/>
    </row>
    <row r="55" spans="11:19" ht="15.75" customHeight="1" x14ac:dyDescent="0.2"/>
    <row r="57" spans="11:19" ht="12.75" customHeight="1" x14ac:dyDescent="0.2"/>
    <row r="60" spans="11:19" ht="12.75" customHeight="1" x14ac:dyDescent="0.2"/>
    <row r="63" spans="11:19" ht="12.75" customHeight="1" x14ac:dyDescent="0.2"/>
    <row r="66" ht="12.75" customHeight="1" x14ac:dyDescent="0.2"/>
    <row r="67" ht="15.75" customHeight="1" x14ac:dyDescent="0.2"/>
    <row r="68" ht="15.75" customHeight="1" x14ac:dyDescent="0.2"/>
    <row r="69" ht="12.75" customHeight="1" x14ac:dyDescent="0.2"/>
    <row r="70" ht="15.75" customHeight="1" x14ac:dyDescent="0.2"/>
    <row r="71" ht="15.75" customHeight="1" x14ac:dyDescent="0.2"/>
    <row r="72" ht="12.75" customHeight="1" x14ac:dyDescent="0.2"/>
    <row r="73" ht="15.75" customHeight="1" x14ac:dyDescent="0.2"/>
    <row r="74" ht="15.75" customHeight="1" x14ac:dyDescent="0.2"/>
    <row r="76" ht="15.75" customHeight="1" x14ac:dyDescent="0.2"/>
    <row r="77" ht="15.75" customHeight="1" x14ac:dyDescent="0.2"/>
    <row r="78" ht="19.5" customHeight="1" x14ac:dyDescent="0.2"/>
    <row r="79" ht="65.25" customHeight="1" x14ac:dyDescent="0.2"/>
  </sheetData>
  <mergeCells count="125">
    <mergeCell ref="K49:K51"/>
    <mergeCell ref="R49:S49"/>
    <mergeCell ref="R50:S50"/>
    <mergeCell ref="R51:S51"/>
    <mergeCell ref="K52:K54"/>
    <mergeCell ref="R52:S52"/>
    <mergeCell ref="R53:S53"/>
    <mergeCell ref="R54:S54"/>
    <mergeCell ref="K43:K45"/>
    <mergeCell ref="R43:S43"/>
    <mergeCell ref="R44:S44"/>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R25:S25"/>
    <mergeCell ref="H26:I26"/>
    <mergeCell ref="R26:S26"/>
    <mergeCell ref="H27:I27"/>
    <mergeCell ref="R27:S27"/>
    <mergeCell ref="B28:B30"/>
    <mergeCell ref="H28:I28"/>
    <mergeCell ref="K28:K30"/>
    <mergeCell ref="R28:S28"/>
    <mergeCell ref="H29:I29"/>
    <mergeCell ref="R29:S29"/>
    <mergeCell ref="H30:I30"/>
    <mergeCell ref="R30:S30"/>
    <mergeCell ref="B22:B24"/>
    <mergeCell ref="H22:I22"/>
    <mergeCell ref="K22:K24"/>
    <mergeCell ref="H23:I23"/>
    <mergeCell ref="H24:I24"/>
    <mergeCell ref="B25:B27"/>
    <mergeCell ref="H25:I25"/>
    <mergeCell ref="K25:K27"/>
    <mergeCell ref="B19:B21"/>
    <mergeCell ref="H19:I19"/>
    <mergeCell ref="K19:K21"/>
    <mergeCell ref="R19:S19"/>
    <mergeCell ref="H20:I20"/>
    <mergeCell ref="R20:S20"/>
    <mergeCell ref="H21:I21"/>
    <mergeCell ref="R21:S21"/>
    <mergeCell ref="B16:B18"/>
    <mergeCell ref="H16:I16"/>
    <mergeCell ref="K16:K18"/>
    <mergeCell ref="R16:S16"/>
    <mergeCell ref="H17:I17"/>
    <mergeCell ref="R17:S17"/>
    <mergeCell ref="H18:I18"/>
    <mergeCell ref="R18:S1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H9:I9"/>
    <mergeCell ref="R9:S9"/>
    <mergeCell ref="B6:I6"/>
    <mergeCell ref="K6:S6"/>
    <mergeCell ref="B7:C8"/>
    <mergeCell ref="D7:D8"/>
    <mergeCell ref="E7:E8"/>
    <mergeCell ref="F7:F8"/>
    <mergeCell ref="G7:G8"/>
    <mergeCell ref="H7:I8"/>
    <mergeCell ref="K7:L8"/>
    <mergeCell ref="M7:M8"/>
    <mergeCell ref="B2:I3"/>
    <mergeCell ref="K2:S3"/>
    <mergeCell ref="B4:F5"/>
    <mergeCell ref="K4:O5"/>
    <mergeCell ref="P4:Q4"/>
    <mergeCell ref="P5:Q5"/>
    <mergeCell ref="N7:N8"/>
    <mergeCell ref="O7:O8"/>
    <mergeCell ref="P7:P8"/>
    <mergeCell ref="Q7:Q8"/>
    <mergeCell ref="R7:S8"/>
  </mergeCells>
  <conditionalFormatting sqref="H10:H35 H37:H42 D17:F18 D10:F12 D14:F15 D20:F21 D23:F24 D26:F27 D29:F30 D32:F33 D35:F36 D38:F39 D41:F42">
    <cfRule type="cellIs" dxfId="96" priority="92" operator="lessThan">
      <formula>0</formula>
    </cfRule>
  </conditionalFormatting>
  <conditionalFormatting sqref="G13">
    <cfRule type="cellIs" dxfId="95" priority="90" operator="lessThan">
      <formula>0</formula>
    </cfRule>
  </conditionalFormatting>
  <conditionalFormatting sqref="G16">
    <cfRule type="cellIs" dxfId="94" priority="89" operator="lessThan">
      <formula>0</formula>
    </cfRule>
  </conditionalFormatting>
  <conditionalFormatting sqref="G19">
    <cfRule type="cellIs" dxfId="93" priority="88" operator="lessThan">
      <formula>0</formula>
    </cfRule>
  </conditionalFormatting>
  <conditionalFormatting sqref="H36">
    <cfRule type="cellIs" dxfId="92" priority="87" operator="lessThan">
      <formula>0</formula>
    </cfRule>
  </conditionalFormatting>
  <conditionalFormatting sqref="G17:G18 G23:G24 G29:G30 G32:G33 G35:G36 G41:G42 G14:G15 G26:G27 G38:G39 G10:G12 G20:G21">
    <cfRule type="cellIs" dxfId="91" priority="91" operator="lessThan">
      <formula>0</formula>
    </cfRule>
  </conditionalFormatting>
  <conditionalFormatting sqref="D16:F16">
    <cfRule type="cellIs" dxfId="90" priority="86" operator="lessThan">
      <formula>0</formula>
    </cfRule>
  </conditionalFormatting>
  <conditionalFormatting sqref="D19:F19">
    <cfRule type="cellIs" dxfId="89" priority="85" operator="lessThan">
      <formula>0</formula>
    </cfRule>
  </conditionalFormatting>
  <conditionalFormatting sqref="D22:F22">
    <cfRule type="cellIs" dxfId="88" priority="84" operator="lessThan">
      <formula>0</formula>
    </cfRule>
  </conditionalFormatting>
  <conditionalFormatting sqref="D25:F25">
    <cfRule type="cellIs" dxfId="87" priority="83" operator="lessThan">
      <formula>0</formula>
    </cfRule>
  </conditionalFormatting>
  <conditionalFormatting sqref="D28:F28">
    <cfRule type="cellIs" dxfId="86" priority="82" operator="lessThan">
      <formula>0</formula>
    </cfRule>
  </conditionalFormatting>
  <conditionalFormatting sqref="D31:F31">
    <cfRule type="cellIs" dxfId="85" priority="81" operator="lessThan">
      <formula>0</formula>
    </cfRule>
  </conditionalFormatting>
  <conditionalFormatting sqref="D34:F34">
    <cfRule type="cellIs" dxfId="84" priority="80" operator="lessThan">
      <formula>0</formula>
    </cfRule>
  </conditionalFormatting>
  <conditionalFormatting sqref="D37:F37">
    <cfRule type="cellIs" dxfId="83" priority="79" operator="lessThan">
      <formula>0</formula>
    </cfRule>
  </conditionalFormatting>
  <conditionalFormatting sqref="D40:F40">
    <cfRule type="cellIs" dxfId="82" priority="78" operator="lessThan">
      <formula>0</formula>
    </cfRule>
  </conditionalFormatting>
  <conditionalFormatting sqref="D13:F13">
    <cfRule type="cellIs" dxfId="81" priority="77" operator="lessThan">
      <formula>0</formula>
    </cfRule>
  </conditionalFormatting>
  <conditionalFormatting sqref="G22">
    <cfRule type="cellIs" dxfId="80" priority="76" operator="lessThan">
      <formula>0</formula>
    </cfRule>
  </conditionalFormatting>
  <conditionalFormatting sqref="G25">
    <cfRule type="cellIs" dxfId="79" priority="75" operator="lessThan">
      <formula>0</formula>
    </cfRule>
  </conditionalFormatting>
  <conditionalFormatting sqref="G28">
    <cfRule type="cellIs" dxfId="78" priority="74" operator="lessThan">
      <formula>0</formula>
    </cfRule>
  </conditionalFormatting>
  <conditionalFormatting sqref="G31">
    <cfRule type="cellIs" dxfId="77" priority="73" operator="lessThan">
      <formula>0</formula>
    </cfRule>
  </conditionalFormatting>
  <conditionalFormatting sqref="G34">
    <cfRule type="cellIs" dxfId="76" priority="72" operator="lessThan">
      <formula>0</formula>
    </cfRule>
  </conditionalFormatting>
  <conditionalFormatting sqref="G37">
    <cfRule type="cellIs" dxfId="75" priority="71" operator="lessThan">
      <formula>0</formula>
    </cfRule>
  </conditionalFormatting>
  <conditionalFormatting sqref="G40">
    <cfRule type="cellIs" dxfId="74" priority="70" operator="lessThan">
      <formula>0</formula>
    </cfRule>
  </conditionalFormatting>
  <conditionalFormatting sqref="R10:R33 R53:R54">
    <cfRule type="cellIs" dxfId="73" priority="69" operator="lessThan">
      <formula>0</formula>
    </cfRule>
  </conditionalFormatting>
  <conditionalFormatting sqref="P10:Q10 M10:N12 O11:Q12">
    <cfRule type="cellIs" dxfId="72" priority="68" operator="lessThan">
      <formula>0</formula>
    </cfRule>
  </conditionalFormatting>
  <conditionalFormatting sqref="O10">
    <cfRule type="cellIs" dxfId="71" priority="67" operator="lessThan">
      <formula>0</formula>
    </cfRule>
  </conditionalFormatting>
  <conditionalFormatting sqref="M14:N15 P14:Q15 Q13">
    <cfRule type="cellIs" dxfId="70" priority="66" operator="lessThan">
      <formula>0</formula>
    </cfRule>
  </conditionalFormatting>
  <conditionalFormatting sqref="O14:O15">
    <cfRule type="cellIs" dxfId="69" priority="65" operator="lessThan">
      <formula>0</formula>
    </cfRule>
  </conditionalFormatting>
  <conditionalFormatting sqref="M13:N13 P13">
    <cfRule type="cellIs" dxfId="68" priority="64" operator="lessThan">
      <formula>0</formula>
    </cfRule>
  </conditionalFormatting>
  <conditionalFormatting sqref="O13">
    <cfRule type="cellIs" dxfId="67" priority="63" operator="lessThan">
      <formula>0</formula>
    </cfRule>
  </conditionalFormatting>
  <conditionalFormatting sqref="M17:N18 P17:Q18">
    <cfRule type="cellIs" dxfId="66" priority="62" operator="lessThan">
      <formula>0</formula>
    </cfRule>
  </conditionalFormatting>
  <conditionalFormatting sqref="O17:O18">
    <cfRule type="cellIs" dxfId="65" priority="61" operator="lessThan">
      <formula>0</formula>
    </cfRule>
  </conditionalFormatting>
  <conditionalFormatting sqref="Q16">
    <cfRule type="cellIs" dxfId="64" priority="60" operator="lessThan">
      <formula>0</formula>
    </cfRule>
  </conditionalFormatting>
  <conditionalFormatting sqref="M16:N16 P16">
    <cfRule type="cellIs" dxfId="63" priority="59" operator="lessThan">
      <formula>0</formula>
    </cfRule>
  </conditionalFormatting>
  <conditionalFormatting sqref="O16">
    <cfRule type="cellIs" dxfId="62" priority="58" operator="lessThan">
      <formula>0</formula>
    </cfRule>
  </conditionalFormatting>
  <conditionalFormatting sqref="M20:Q21">
    <cfRule type="cellIs" dxfId="61" priority="57" operator="lessThan">
      <formula>0</formula>
    </cfRule>
  </conditionalFormatting>
  <conditionalFormatting sqref="M19:N19 P19:Q19">
    <cfRule type="cellIs" dxfId="60" priority="56" operator="lessThan">
      <formula>0</formula>
    </cfRule>
  </conditionalFormatting>
  <conditionalFormatting sqref="O19">
    <cfRule type="cellIs" dxfId="59" priority="55" operator="lessThan">
      <formula>0</formula>
    </cfRule>
  </conditionalFormatting>
  <conditionalFormatting sqref="P23:Q24 M23:N24">
    <cfRule type="cellIs" dxfId="58" priority="54" operator="lessThan">
      <formula>0</formula>
    </cfRule>
  </conditionalFormatting>
  <conditionalFormatting sqref="O23:O24">
    <cfRule type="cellIs" dxfId="57" priority="53" operator="lessThan">
      <formula>0</formula>
    </cfRule>
  </conditionalFormatting>
  <conditionalFormatting sqref="M22:N22 P22:Q22">
    <cfRule type="cellIs" dxfId="56" priority="52" operator="lessThan">
      <formula>0</formula>
    </cfRule>
  </conditionalFormatting>
  <conditionalFormatting sqref="O22">
    <cfRule type="cellIs" dxfId="55" priority="51" operator="lessThan">
      <formula>0</formula>
    </cfRule>
  </conditionalFormatting>
  <conditionalFormatting sqref="M26:N27 P26:Q27">
    <cfRule type="cellIs" dxfId="54" priority="50" operator="lessThan">
      <formula>0</formula>
    </cfRule>
  </conditionalFormatting>
  <conditionalFormatting sqref="O26:O27">
    <cfRule type="cellIs" dxfId="53" priority="49" operator="lessThan">
      <formula>0</formula>
    </cfRule>
  </conditionalFormatting>
  <conditionalFormatting sqref="Q25">
    <cfRule type="cellIs" dxfId="52" priority="48" operator="lessThan">
      <formula>0</formula>
    </cfRule>
  </conditionalFormatting>
  <conditionalFormatting sqref="M25:N25 P25">
    <cfRule type="cellIs" dxfId="51" priority="47" operator="lessThan">
      <formula>0</formula>
    </cfRule>
  </conditionalFormatting>
  <conditionalFormatting sqref="O25">
    <cfRule type="cellIs" dxfId="50" priority="46" operator="lessThan">
      <formula>0</formula>
    </cfRule>
  </conditionalFormatting>
  <conditionalFormatting sqref="M29:Q30">
    <cfRule type="cellIs" dxfId="49" priority="45" operator="lessThan">
      <formula>0</formula>
    </cfRule>
  </conditionalFormatting>
  <conditionalFormatting sqref="Q28">
    <cfRule type="cellIs" dxfId="48" priority="44" operator="lessThan">
      <formula>0</formula>
    </cfRule>
  </conditionalFormatting>
  <conditionalFormatting sqref="M28:N28 P28">
    <cfRule type="cellIs" dxfId="47" priority="43" operator="lessThan">
      <formula>0</formula>
    </cfRule>
  </conditionalFormatting>
  <conditionalFormatting sqref="O28">
    <cfRule type="cellIs" dxfId="46" priority="42" operator="lessThan">
      <formula>0</formula>
    </cfRule>
  </conditionalFormatting>
  <conditionalFormatting sqref="M32:Q33">
    <cfRule type="cellIs" dxfId="45" priority="41" operator="lessThan">
      <formula>0</formula>
    </cfRule>
  </conditionalFormatting>
  <conditionalFormatting sqref="Q31">
    <cfRule type="cellIs" dxfId="44" priority="40" operator="lessThan">
      <formula>0</formula>
    </cfRule>
  </conditionalFormatting>
  <conditionalFormatting sqref="M31:N31 P31">
    <cfRule type="cellIs" dxfId="43" priority="39" operator="lessThan">
      <formula>0</formula>
    </cfRule>
  </conditionalFormatting>
  <conditionalFormatting sqref="O31">
    <cfRule type="cellIs" dxfId="42" priority="38" operator="lessThan">
      <formula>0</formula>
    </cfRule>
  </conditionalFormatting>
  <conditionalFormatting sqref="M34:N36 P34:Q36">
    <cfRule type="cellIs" dxfId="41" priority="37" operator="lessThan">
      <formula>0</formula>
    </cfRule>
  </conditionalFormatting>
  <conditionalFormatting sqref="O34:O36">
    <cfRule type="cellIs" dxfId="40" priority="36" operator="lessThan">
      <formula>0</formula>
    </cfRule>
  </conditionalFormatting>
  <conditionalFormatting sqref="P38:Q39 M38:N39">
    <cfRule type="cellIs" dxfId="39" priority="35" operator="lessThan">
      <formula>0</formula>
    </cfRule>
  </conditionalFormatting>
  <conditionalFormatting sqref="O38:O39">
    <cfRule type="cellIs" dxfId="38" priority="34" operator="lessThan">
      <formula>0</formula>
    </cfRule>
  </conditionalFormatting>
  <conditionalFormatting sqref="M37:N37 P37:Q37">
    <cfRule type="cellIs" dxfId="37" priority="33" operator="lessThan">
      <formula>0</formula>
    </cfRule>
  </conditionalFormatting>
  <conditionalFormatting sqref="O37">
    <cfRule type="cellIs" dxfId="36" priority="32" operator="lessThan">
      <formula>0</formula>
    </cfRule>
  </conditionalFormatting>
  <conditionalFormatting sqref="P41:Q42 M41:N42">
    <cfRule type="cellIs" dxfId="35" priority="31" operator="lessThan">
      <formula>0</formula>
    </cfRule>
  </conditionalFormatting>
  <conditionalFormatting sqref="O41:O42">
    <cfRule type="cellIs" dxfId="34" priority="30" operator="lessThan">
      <formula>0</formula>
    </cfRule>
  </conditionalFormatting>
  <conditionalFormatting sqref="M40:N40 P40:Q40">
    <cfRule type="cellIs" dxfId="33" priority="29" operator="lessThan">
      <formula>0</formula>
    </cfRule>
  </conditionalFormatting>
  <conditionalFormatting sqref="O40">
    <cfRule type="cellIs" dxfId="32" priority="28" operator="lessThan">
      <formula>0</formula>
    </cfRule>
  </conditionalFormatting>
  <conditionalFormatting sqref="P44:Q45 M44:N45">
    <cfRule type="cellIs" dxfId="31" priority="27" operator="lessThan">
      <formula>0</formula>
    </cfRule>
  </conditionalFormatting>
  <conditionalFormatting sqref="O44:O45">
    <cfRule type="cellIs" dxfId="30" priority="26" operator="lessThan">
      <formula>0</formula>
    </cfRule>
  </conditionalFormatting>
  <conditionalFormatting sqref="M43:N43 P43:Q43">
    <cfRule type="cellIs" dxfId="29" priority="25" operator="lessThan">
      <formula>0</formula>
    </cfRule>
  </conditionalFormatting>
  <conditionalFormatting sqref="O43">
    <cfRule type="cellIs" dxfId="28" priority="24" operator="lessThan">
      <formula>0</formula>
    </cfRule>
  </conditionalFormatting>
  <conditionalFormatting sqref="P47:Q48 M47:N48">
    <cfRule type="cellIs" dxfId="27" priority="23" operator="lessThan">
      <formula>0</formula>
    </cfRule>
  </conditionalFormatting>
  <conditionalFormatting sqref="O47:O48">
    <cfRule type="cellIs" dxfId="26" priority="22" operator="lessThan">
      <formula>0</formula>
    </cfRule>
  </conditionalFormatting>
  <conditionalFormatting sqref="P46:Q46 M46">
    <cfRule type="cellIs" dxfId="25" priority="21" operator="lessThan">
      <formula>0</formula>
    </cfRule>
  </conditionalFormatting>
  <conditionalFormatting sqref="O46">
    <cfRule type="cellIs" dxfId="24" priority="20" operator="lessThan">
      <formula>0</formula>
    </cfRule>
  </conditionalFormatting>
  <conditionalFormatting sqref="N46">
    <cfRule type="cellIs" dxfId="23" priority="19" operator="lessThan">
      <formula>0</formula>
    </cfRule>
  </conditionalFormatting>
  <conditionalFormatting sqref="P50:Q51 M50:N51">
    <cfRule type="cellIs" dxfId="22" priority="18" operator="lessThan">
      <formula>0</formula>
    </cfRule>
  </conditionalFormatting>
  <conditionalFormatting sqref="O50:O51">
    <cfRule type="cellIs" dxfId="21" priority="17" operator="lessThan">
      <formula>0</formula>
    </cfRule>
  </conditionalFormatting>
  <conditionalFormatting sqref="M49:N49 P49:Q49">
    <cfRule type="cellIs" dxfId="20" priority="16" operator="lessThan">
      <formula>0</formula>
    </cfRule>
  </conditionalFormatting>
  <conditionalFormatting sqref="O49">
    <cfRule type="cellIs" dxfId="19" priority="15" operator="lessThan">
      <formula>0</formula>
    </cfRule>
  </conditionalFormatting>
  <conditionalFormatting sqref="P53:Q54 M53:N54">
    <cfRule type="cellIs" dxfId="18" priority="14" operator="lessThan">
      <formula>0</formula>
    </cfRule>
  </conditionalFormatting>
  <conditionalFormatting sqref="O53:O54">
    <cfRule type="cellIs" dxfId="17" priority="13" operator="lessThan">
      <formula>0</formula>
    </cfRule>
  </conditionalFormatting>
  <conditionalFormatting sqref="N52 P52:Q52">
    <cfRule type="cellIs" dxfId="16" priority="12" operator="lessThan">
      <formula>0</formula>
    </cfRule>
  </conditionalFormatting>
  <conditionalFormatting sqref="O52">
    <cfRule type="cellIs" dxfId="15" priority="11" operator="lessThan">
      <formula>0</formula>
    </cfRule>
  </conditionalFormatting>
  <conditionalFormatting sqref="M52">
    <cfRule type="cellIs" dxfId="14" priority="10" operator="lessThan">
      <formula>0</formula>
    </cfRule>
  </conditionalFormatting>
  <conditionalFormatting sqref="R38:R39 R35:R36">
    <cfRule type="cellIs" dxfId="13" priority="9" operator="lessThan">
      <formula>0</formula>
    </cfRule>
  </conditionalFormatting>
  <conditionalFormatting sqref="R41:R42 R44:R45 R47:R48 R50:R51">
    <cfRule type="cellIs" dxfId="12" priority="8" operator="lessThan">
      <formula>0</formula>
    </cfRule>
  </conditionalFormatting>
  <conditionalFormatting sqref="R49">
    <cfRule type="cellIs" dxfId="11" priority="7" operator="lessThan">
      <formula>0</formula>
    </cfRule>
  </conditionalFormatting>
  <conditionalFormatting sqref="R52">
    <cfRule type="cellIs" dxfId="10" priority="6" operator="lessThan">
      <formula>0</formula>
    </cfRule>
  </conditionalFormatting>
  <conditionalFormatting sqref="R46">
    <cfRule type="cellIs" dxfId="9" priority="5" operator="lessThan">
      <formula>0</formula>
    </cfRule>
  </conditionalFormatting>
  <conditionalFormatting sqref="R43">
    <cfRule type="cellIs" dxfId="8" priority="4" operator="lessThan">
      <formula>0</formula>
    </cfRule>
  </conditionalFormatting>
  <conditionalFormatting sqref="R40">
    <cfRule type="cellIs" dxfId="7" priority="3" operator="lessThan">
      <formula>0</formula>
    </cfRule>
  </conditionalFormatting>
  <conditionalFormatting sqref="R37">
    <cfRule type="cellIs" dxfId="6" priority="2" operator="lessThan">
      <formula>0</formula>
    </cfRule>
  </conditionalFormatting>
  <conditionalFormatting sqref="R34">
    <cfRule type="cellIs" dxfId="5" priority="1" operator="lessThan">
      <formula>0</formula>
    </cfRule>
  </conditionalFormatting>
  <dataValidations count="2">
    <dataValidation type="list" allowBlank="1" showInputMessage="1" showErrorMessage="1" sqref="K52:K54 K37:K49 K25:K34" xr:uid="{00000000-0002-0000-0100-000000000000}">
      <formula1>$B$3:$B$59</formula1>
    </dataValidation>
    <dataValidation type="list" allowBlank="1" showInputMessage="1" showErrorMessage="1" sqref="K22:K24" xr:uid="{00000000-0002-0000-0100-000001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AEC978-FE4F-4CF8-B84E-4B079C7074F1}">
  <dimension ref="A1:R411"/>
  <sheetViews>
    <sheetView showGridLines="0" zoomScale="80" zoomScaleNormal="80" zoomScalePageLayoutView="95" workbookViewId="0">
      <pane xSplit="3" ySplit="4" topLeftCell="D198" activePane="bottomRight" state="frozen"/>
      <selection pane="topRight" activeCell="D1" sqref="D1"/>
      <selection pane="bottomLeft" activeCell="A5" sqref="A5"/>
      <selection pane="bottomRight" activeCell="I207" sqref="I207"/>
    </sheetView>
  </sheetViews>
  <sheetFormatPr baseColWidth="10" defaultColWidth="10.85546875" defaultRowHeight="12.75" outlineLevelRow="1" x14ac:dyDescent="0.2"/>
  <cols>
    <col min="1" max="1" width="4.85546875" style="1" bestFit="1" customWidth="1"/>
    <col min="2" max="2" width="29.85546875" style="372" customWidth="1"/>
    <col min="3" max="3" width="19.42578125" style="372" customWidth="1"/>
    <col min="4" max="4" width="15.7109375" style="1" customWidth="1"/>
    <col min="5" max="5" width="30.140625" style="1" customWidth="1"/>
    <col min="6" max="6" width="46" style="1" hidden="1" customWidth="1"/>
    <col min="7" max="7" width="24.7109375" style="324" customWidth="1"/>
    <col min="8" max="8" width="24.85546875" style="167"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8.7109375" style="1" bestFit="1" customWidth="1"/>
    <col min="15" max="16" width="39.42578125" style="166" customWidth="1"/>
    <col min="17" max="17" width="46.28515625" style="166" customWidth="1"/>
    <col min="18" max="18" width="39.42578125" style="166" customWidth="1"/>
    <col min="19" max="16384" width="10.85546875" style="1"/>
  </cols>
  <sheetData>
    <row r="1" spans="1:18" ht="14.25" x14ac:dyDescent="0.2">
      <c r="A1" s="172" t="s">
        <v>525</v>
      </c>
      <c r="B1" s="317">
        <v>44255</v>
      </c>
      <c r="C1" s="370"/>
      <c r="D1" s="249"/>
      <c r="E1" s="249"/>
      <c r="F1" s="249"/>
      <c r="G1" s="344"/>
      <c r="H1" s="250"/>
      <c r="I1" s="249"/>
      <c r="J1" s="249"/>
      <c r="K1" s="249"/>
      <c r="L1" s="249"/>
    </row>
    <row r="2" spans="1:18" ht="15" x14ac:dyDescent="0.2">
      <c r="A2" s="172" t="s">
        <v>525</v>
      </c>
      <c r="B2" s="865" t="s">
        <v>127</v>
      </c>
      <c r="C2" s="866"/>
      <c r="D2" s="866"/>
      <c r="E2" s="866"/>
      <c r="F2" s="866"/>
      <c r="G2" s="867"/>
      <c r="H2" s="866"/>
      <c r="I2" s="866"/>
      <c r="J2" s="866"/>
      <c r="K2" s="866"/>
      <c r="L2" s="868"/>
      <c r="M2" s="54"/>
    </row>
    <row r="3" spans="1:18" ht="15" x14ac:dyDescent="0.2">
      <c r="A3" s="1" t="s">
        <v>471</v>
      </c>
      <c r="B3" s="248" t="s">
        <v>128</v>
      </c>
      <c r="C3" s="248"/>
      <c r="D3" s="246"/>
      <c r="E3" s="246"/>
      <c r="F3" s="246"/>
      <c r="G3" s="343"/>
      <c r="H3" s="247"/>
      <c r="I3" s="246"/>
      <c r="J3" s="246"/>
      <c r="K3" s="246"/>
      <c r="L3" s="246"/>
      <c r="M3" s="54"/>
    </row>
    <row r="4" spans="1:18" s="372" customFormat="1" ht="15" x14ac:dyDescent="0.2">
      <c r="A4" s="217" t="s">
        <v>525</v>
      </c>
      <c r="B4" s="137" t="s">
        <v>129</v>
      </c>
      <c r="C4" s="138" t="s">
        <v>130</v>
      </c>
      <c r="D4" s="138" t="s">
        <v>131</v>
      </c>
      <c r="E4" s="858" t="s">
        <v>132</v>
      </c>
      <c r="F4" s="859"/>
      <c r="G4" s="869" t="s">
        <v>133</v>
      </c>
      <c r="H4" s="870"/>
      <c r="I4" s="870"/>
      <c r="J4" s="870"/>
      <c r="K4" s="871"/>
      <c r="L4" s="139" t="s">
        <v>96</v>
      </c>
      <c r="M4" s="139" t="s">
        <v>756</v>
      </c>
      <c r="O4" s="216"/>
      <c r="P4" s="216"/>
      <c r="Q4" s="216"/>
      <c r="R4" s="216"/>
    </row>
    <row r="5" spans="1:18" s="173" customFormat="1" ht="45" x14ac:dyDescent="0.25">
      <c r="A5" s="176" t="s">
        <v>525</v>
      </c>
      <c r="B5" s="137"/>
      <c r="C5" s="138"/>
      <c r="D5" s="138"/>
      <c r="E5" s="140" t="s">
        <v>134</v>
      </c>
      <c r="F5" s="140" t="s">
        <v>135</v>
      </c>
      <c r="G5" s="327" t="s">
        <v>599</v>
      </c>
      <c r="H5" s="140" t="s">
        <v>136</v>
      </c>
      <c r="I5" s="140" t="s">
        <v>137</v>
      </c>
      <c r="J5" s="140" t="s">
        <v>138</v>
      </c>
      <c r="K5" s="140" t="s">
        <v>139</v>
      </c>
      <c r="L5" s="139"/>
      <c r="M5" s="175"/>
      <c r="O5" s="174"/>
      <c r="P5" s="174"/>
      <c r="Q5" s="174"/>
      <c r="R5" s="174"/>
    </row>
    <row r="6" spans="1:18" ht="28.5" x14ac:dyDescent="0.25">
      <c r="A6" s="172" t="s">
        <v>525</v>
      </c>
      <c r="B6" s="375" t="s">
        <v>140</v>
      </c>
      <c r="C6" s="55" t="s">
        <v>141</v>
      </c>
      <c r="D6" s="55" t="s">
        <v>142</v>
      </c>
      <c r="E6" s="50"/>
      <c r="F6" s="192" t="s">
        <v>143</v>
      </c>
      <c r="G6" s="325"/>
      <c r="H6" s="141">
        <v>5268448465</v>
      </c>
      <c r="I6" s="28"/>
      <c r="J6" s="32"/>
      <c r="K6" s="241">
        <v>0</v>
      </c>
      <c r="L6" s="139"/>
      <c r="M6" s="54"/>
    </row>
    <row r="7" spans="1:18" ht="15" x14ac:dyDescent="0.25">
      <c r="A7" s="172" t="s">
        <v>525</v>
      </c>
      <c r="B7" s="375" t="s">
        <v>144</v>
      </c>
      <c r="C7" s="55" t="s">
        <v>141</v>
      </c>
      <c r="D7" s="55" t="s">
        <v>142</v>
      </c>
      <c r="E7" s="50"/>
      <c r="F7" s="150" t="s">
        <v>600</v>
      </c>
      <c r="G7" s="333"/>
      <c r="H7" s="232">
        <v>20324681095</v>
      </c>
      <c r="I7" s="28"/>
      <c r="J7" s="32"/>
      <c r="K7" s="241">
        <v>0</v>
      </c>
      <c r="L7" s="139"/>
      <c r="M7" s="54"/>
    </row>
    <row r="8" spans="1:18" ht="15" x14ac:dyDescent="0.25">
      <c r="A8" s="172" t="s">
        <v>525</v>
      </c>
      <c r="B8" s="375" t="s">
        <v>145</v>
      </c>
      <c r="C8" s="55" t="s">
        <v>141</v>
      </c>
      <c r="D8" s="55" t="s">
        <v>142</v>
      </c>
      <c r="E8" s="50"/>
      <c r="F8" s="150" t="s">
        <v>601</v>
      </c>
      <c r="G8" s="333"/>
      <c r="H8" s="232">
        <v>26799206349</v>
      </c>
      <c r="I8" s="28"/>
      <c r="J8" s="32"/>
      <c r="K8" s="241">
        <v>0</v>
      </c>
      <c r="L8" s="139"/>
      <c r="M8" s="54"/>
    </row>
    <row r="9" spans="1:18" ht="75" x14ac:dyDescent="0.25">
      <c r="A9" s="172" t="s">
        <v>525</v>
      </c>
      <c r="B9" s="375" t="s">
        <v>146</v>
      </c>
      <c r="C9" s="55" t="s">
        <v>141</v>
      </c>
      <c r="D9" s="55" t="s">
        <v>142</v>
      </c>
      <c r="E9" s="50"/>
      <c r="F9" s="150" t="s">
        <v>602</v>
      </c>
      <c r="G9" s="333"/>
      <c r="H9" s="242">
        <v>62112039495.099998</v>
      </c>
      <c r="I9" s="163"/>
      <c r="J9" s="243"/>
      <c r="K9" s="241">
        <v>0</v>
      </c>
      <c r="L9" s="245" t="s">
        <v>333</v>
      </c>
      <c r="M9" s="54"/>
    </row>
    <row r="10" spans="1:18" ht="15" x14ac:dyDescent="0.25">
      <c r="A10" s="172" t="s">
        <v>525</v>
      </c>
      <c r="B10" s="375" t="s">
        <v>147</v>
      </c>
      <c r="C10" s="55" t="s">
        <v>141</v>
      </c>
      <c r="D10" s="55" t="s">
        <v>142</v>
      </c>
      <c r="E10" s="50"/>
      <c r="F10" s="150" t="s">
        <v>603</v>
      </c>
      <c r="G10" s="333"/>
      <c r="H10" s="242">
        <v>48547865289.099998</v>
      </c>
      <c r="I10" s="163"/>
      <c r="J10" s="243"/>
      <c r="K10" s="241">
        <v>0</v>
      </c>
      <c r="L10" s="244"/>
      <c r="M10" s="54"/>
    </row>
    <row r="11" spans="1:18" ht="15" x14ac:dyDescent="0.25">
      <c r="A11" s="172" t="s">
        <v>525</v>
      </c>
      <c r="B11" s="375" t="s">
        <v>148</v>
      </c>
      <c r="C11" s="55" t="s">
        <v>141</v>
      </c>
      <c r="D11" s="55" t="s">
        <v>142</v>
      </c>
      <c r="E11" s="50"/>
      <c r="F11" s="150" t="s">
        <v>604</v>
      </c>
      <c r="G11" s="333"/>
      <c r="H11" s="242">
        <v>49940241269.099998</v>
      </c>
      <c r="I11" s="163"/>
      <c r="J11" s="243"/>
      <c r="K11" s="241">
        <v>0</v>
      </c>
      <c r="L11" s="139"/>
      <c r="M11" s="54"/>
    </row>
    <row r="12" spans="1:18" ht="15" x14ac:dyDescent="0.25">
      <c r="A12" s="172" t="s">
        <v>525</v>
      </c>
      <c r="B12" s="375" t="s">
        <v>149</v>
      </c>
      <c r="C12" s="55" t="s">
        <v>141</v>
      </c>
      <c r="D12" s="55" t="s">
        <v>142</v>
      </c>
      <c r="E12" s="50"/>
      <c r="F12" s="150" t="s">
        <v>605</v>
      </c>
      <c r="G12" s="333"/>
      <c r="H12" s="242">
        <v>42430490883.199997</v>
      </c>
      <c r="I12" s="163"/>
      <c r="J12" s="243"/>
      <c r="K12" s="241">
        <v>0</v>
      </c>
      <c r="L12" s="139"/>
      <c r="M12" s="54"/>
    </row>
    <row r="13" spans="1:18" ht="15" x14ac:dyDescent="0.25">
      <c r="A13" s="172" t="s">
        <v>525</v>
      </c>
      <c r="B13" s="375" t="s">
        <v>150</v>
      </c>
      <c r="C13" s="55" t="s">
        <v>141</v>
      </c>
      <c r="D13" s="55" t="s">
        <v>142</v>
      </c>
      <c r="E13" s="50"/>
      <c r="F13" s="150" t="s">
        <v>606</v>
      </c>
      <c r="G13" s="333"/>
      <c r="H13" s="242">
        <v>24948005269.599998</v>
      </c>
      <c r="I13" s="163"/>
      <c r="J13" s="163"/>
      <c r="K13" s="241">
        <v>0</v>
      </c>
      <c r="L13" s="139"/>
      <c r="M13" s="54"/>
    </row>
    <row r="14" spans="1:18" ht="15" x14ac:dyDescent="0.25">
      <c r="A14" s="172" t="s">
        <v>525</v>
      </c>
      <c r="B14" s="162"/>
      <c r="C14" s="29"/>
      <c r="D14" s="29"/>
      <c r="E14" s="240"/>
      <c r="F14" s="239"/>
      <c r="G14" s="342"/>
      <c r="H14" s="238">
        <f>SUM(H6:H13)</f>
        <v>280370978115.09998</v>
      </c>
      <c r="I14" s="30"/>
      <c r="J14" s="237"/>
      <c r="K14" s="236">
        <v>0</v>
      </c>
      <c r="L14" s="235"/>
      <c r="M14" s="54"/>
    </row>
    <row r="15" spans="1:18" ht="14.25" x14ac:dyDescent="0.2">
      <c r="A15" s="172" t="s">
        <v>525</v>
      </c>
      <c r="B15" s="375"/>
      <c r="C15" s="55" t="s">
        <v>141</v>
      </c>
      <c r="D15" s="55" t="s">
        <v>142</v>
      </c>
      <c r="E15" s="50">
        <v>3111530718</v>
      </c>
      <c r="F15" s="192"/>
      <c r="G15" s="333">
        <v>42278</v>
      </c>
      <c r="H15" s="141"/>
      <c r="I15" s="39">
        <f>123.78/111.82</f>
        <v>1.1069576104453587</v>
      </c>
      <c r="J15" s="31" t="s">
        <v>151</v>
      </c>
      <c r="K15" s="50">
        <f>+E15/I15</f>
        <v>2810885158.2384872</v>
      </c>
      <c r="L15" s="168"/>
      <c r="M15" s="54"/>
    </row>
    <row r="16" spans="1:18" ht="14.25" x14ac:dyDescent="0.2">
      <c r="A16" s="172" t="s">
        <v>525</v>
      </c>
      <c r="B16" s="375"/>
      <c r="C16" s="55" t="s">
        <v>141</v>
      </c>
      <c r="D16" s="55" t="s">
        <v>142</v>
      </c>
      <c r="E16" s="197">
        <v>5503863348.5</v>
      </c>
      <c r="F16" s="234"/>
      <c r="G16" s="333">
        <v>42279</v>
      </c>
      <c r="H16" s="232"/>
      <c r="I16" s="39">
        <f>123.78/111.82</f>
        <v>1.1069576104453587</v>
      </c>
      <c r="J16" s="31" t="s">
        <v>151</v>
      </c>
      <c r="K16" s="50">
        <f>+E16/I16</f>
        <v>4972063335.1855707</v>
      </c>
      <c r="L16" s="168"/>
      <c r="M16" s="54"/>
    </row>
    <row r="17" spans="1:13" ht="14.25" x14ac:dyDescent="0.2">
      <c r="A17" s="172" t="s">
        <v>525</v>
      </c>
      <c r="B17" s="375"/>
      <c r="C17" s="55" t="s">
        <v>141</v>
      </c>
      <c r="D17" s="55" t="s">
        <v>142</v>
      </c>
      <c r="E17" s="197">
        <v>263457714</v>
      </c>
      <c r="F17" s="234"/>
      <c r="G17" s="333">
        <v>42292</v>
      </c>
      <c r="H17" s="232"/>
      <c r="I17" s="39">
        <f>123.78/111.82</f>
        <v>1.1069576104453587</v>
      </c>
      <c r="J17" s="31" t="s">
        <v>151</v>
      </c>
      <c r="K17" s="50">
        <f>+E17/I17</f>
        <v>238001628.53029567</v>
      </c>
      <c r="L17" s="168"/>
      <c r="M17" s="54"/>
    </row>
    <row r="18" spans="1:13" ht="14.25" x14ac:dyDescent="0.2">
      <c r="A18" s="172" t="s">
        <v>525</v>
      </c>
      <c r="B18" s="375"/>
      <c r="C18" s="55" t="s">
        <v>141</v>
      </c>
      <c r="D18" s="55" t="s">
        <v>142</v>
      </c>
      <c r="E18" s="197">
        <v>1636965150</v>
      </c>
      <c r="F18" s="229"/>
      <c r="G18" s="333">
        <v>42305</v>
      </c>
      <c r="H18" s="232"/>
      <c r="I18" s="39">
        <f>123.78/111.82</f>
        <v>1.1069576104453587</v>
      </c>
      <c r="J18" s="31" t="s">
        <v>151</v>
      </c>
      <c r="K18" s="50">
        <f>+E18/I18</f>
        <v>1478796599.3940861</v>
      </c>
      <c r="L18" s="168"/>
      <c r="M18" s="54"/>
    </row>
    <row r="19" spans="1:13" ht="14.25" x14ac:dyDescent="0.2">
      <c r="A19" s="172" t="s">
        <v>525</v>
      </c>
      <c r="B19" s="375"/>
      <c r="C19" s="55" t="s">
        <v>141</v>
      </c>
      <c r="D19" s="55" t="s">
        <v>142</v>
      </c>
      <c r="E19" s="197">
        <v>2728275250</v>
      </c>
      <c r="F19" s="234"/>
      <c r="G19" s="333">
        <v>42311</v>
      </c>
      <c r="H19" s="232"/>
      <c r="I19" s="74">
        <f>124.62/111.82</f>
        <v>1.1144696834197818</v>
      </c>
      <c r="J19" s="32" t="s">
        <v>152</v>
      </c>
      <c r="K19" s="50">
        <f>+E19/I19</f>
        <v>2448047973.4793773</v>
      </c>
      <c r="L19" s="168"/>
      <c r="M19" s="54"/>
    </row>
    <row r="20" spans="1:13" ht="14.25" x14ac:dyDescent="0.2">
      <c r="A20" s="172" t="s">
        <v>525</v>
      </c>
      <c r="B20" s="375"/>
      <c r="C20" s="55" t="s">
        <v>141</v>
      </c>
      <c r="D20" s="55" t="s">
        <v>142</v>
      </c>
      <c r="E20" s="197">
        <v>621675000</v>
      </c>
      <c r="F20" s="233"/>
      <c r="G20" s="333">
        <v>42352</v>
      </c>
      <c r="H20" s="232"/>
      <c r="I20" s="74">
        <f>125.37/111.82</f>
        <v>1.1211768914326596</v>
      </c>
      <c r="J20" s="32" t="s">
        <v>153</v>
      </c>
      <c r="K20" s="50">
        <f>+E20/I20</f>
        <v>554484314.42928934</v>
      </c>
      <c r="L20" s="168"/>
      <c r="M20" s="54"/>
    </row>
    <row r="21" spans="1:13" ht="14.25" x14ac:dyDescent="0.2">
      <c r="A21" s="172" t="s">
        <v>525</v>
      </c>
      <c r="B21" s="375"/>
      <c r="C21" s="55" t="s">
        <v>141</v>
      </c>
      <c r="D21" s="55" t="s">
        <v>142</v>
      </c>
      <c r="E21" s="197">
        <v>764295785</v>
      </c>
      <c r="F21" s="233"/>
      <c r="G21" s="333">
        <v>42353</v>
      </c>
      <c r="H21" s="232"/>
      <c r="I21" s="74">
        <f>125.37/111.82</f>
        <v>1.1211768914326596</v>
      </c>
      <c r="J21" s="32" t="s">
        <v>153</v>
      </c>
      <c r="K21" s="50">
        <f>+E21/I21</f>
        <v>681690633.15545988</v>
      </c>
      <c r="L21" s="168"/>
      <c r="M21" s="54"/>
    </row>
    <row r="22" spans="1:13" ht="14.25" x14ac:dyDescent="0.2">
      <c r="A22" s="172" t="s">
        <v>525</v>
      </c>
      <c r="B22" s="375"/>
      <c r="C22" s="55" t="s">
        <v>141</v>
      </c>
      <c r="D22" s="55" t="s">
        <v>142</v>
      </c>
      <c r="E22" s="197">
        <v>872199750</v>
      </c>
      <c r="F22" s="233"/>
      <c r="G22" s="333">
        <v>42354</v>
      </c>
      <c r="H22" s="232"/>
      <c r="I22" s="74">
        <f>125.37/111.82</f>
        <v>1.1211768914326596</v>
      </c>
      <c r="J22" s="32" t="s">
        <v>153</v>
      </c>
      <c r="K22" s="50">
        <f>+E22/I22</f>
        <v>777932328.66714525</v>
      </c>
      <c r="L22" s="168"/>
      <c r="M22" s="54"/>
    </row>
    <row r="23" spans="1:13" ht="14.25" x14ac:dyDescent="0.2">
      <c r="A23" s="172" t="s">
        <v>525</v>
      </c>
      <c r="B23" s="375"/>
      <c r="C23" s="55" t="s">
        <v>141</v>
      </c>
      <c r="D23" s="55" t="s">
        <v>142</v>
      </c>
      <c r="E23" s="197">
        <v>19781458</v>
      </c>
      <c r="F23" s="233"/>
      <c r="G23" s="333">
        <v>42354</v>
      </c>
      <c r="H23" s="232"/>
      <c r="I23" s="74">
        <f>125.37/111.82</f>
        <v>1.1211768914326596</v>
      </c>
      <c r="J23" s="32" t="s">
        <v>153</v>
      </c>
      <c r="K23" s="50">
        <f>+E23/I23</f>
        <v>17643476.378399935</v>
      </c>
      <c r="L23" s="168"/>
      <c r="M23" s="54"/>
    </row>
    <row r="24" spans="1:13" ht="14.25" x14ac:dyDescent="0.2">
      <c r="A24" s="172" t="s">
        <v>525</v>
      </c>
      <c r="B24" s="375"/>
      <c r="C24" s="55" t="s">
        <v>141</v>
      </c>
      <c r="D24" s="55" t="s">
        <v>142</v>
      </c>
      <c r="E24" s="197">
        <v>686624625</v>
      </c>
      <c r="F24" s="164"/>
      <c r="G24" s="333">
        <v>42361</v>
      </c>
      <c r="H24" s="232"/>
      <c r="I24" s="74">
        <f>125.37/111.82</f>
        <v>1.1211768914326596</v>
      </c>
      <c r="J24" s="32" t="s">
        <v>153</v>
      </c>
      <c r="K24" s="50">
        <f>+E24/I24</f>
        <v>612414178.57142854</v>
      </c>
      <c r="L24" s="168"/>
      <c r="M24" s="54"/>
    </row>
    <row r="25" spans="1:13" ht="14.25" x14ac:dyDescent="0.2">
      <c r="A25" s="172" t="s">
        <v>525</v>
      </c>
      <c r="B25" s="375"/>
      <c r="C25" s="55" t="s">
        <v>141</v>
      </c>
      <c r="D25" s="55" t="s">
        <v>142</v>
      </c>
      <c r="E25" s="197">
        <v>2047764587</v>
      </c>
      <c r="F25" s="150"/>
      <c r="G25" s="325">
        <v>42382</v>
      </c>
      <c r="H25" s="232"/>
      <c r="I25" s="74">
        <f>126.15/111.82</f>
        <v>1.1281523877660526</v>
      </c>
      <c r="J25" s="32" t="s">
        <v>154</v>
      </c>
      <c r="K25" s="50">
        <f>+E25/I25</f>
        <v>1815148918.8929052</v>
      </c>
      <c r="L25" s="168"/>
      <c r="M25" s="54"/>
    </row>
    <row r="26" spans="1:13" ht="14.25" x14ac:dyDescent="0.2">
      <c r="A26" s="172" t="s">
        <v>525</v>
      </c>
      <c r="B26" s="375"/>
      <c r="C26" s="55" t="s">
        <v>141</v>
      </c>
      <c r="D26" s="55" t="s">
        <v>142</v>
      </c>
      <c r="E26" s="197">
        <v>3071646881</v>
      </c>
      <c r="F26" s="164"/>
      <c r="G26" s="325">
        <v>42384</v>
      </c>
      <c r="H26" s="232"/>
      <c r="I26" s="74">
        <f>126.15/111.82</f>
        <v>1.1281523877660526</v>
      </c>
      <c r="J26" s="32" t="s">
        <v>154</v>
      </c>
      <c r="K26" s="50">
        <f>+E26/I26</f>
        <v>2722723378.7825603</v>
      </c>
      <c r="L26" s="168"/>
      <c r="M26" s="54"/>
    </row>
    <row r="27" spans="1:13" ht="14.25" x14ac:dyDescent="0.2">
      <c r="A27" s="172" t="s">
        <v>525</v>
      </c>
      <c r="B27" s="375"/>
      <c r="C27" s="55" t="s">
        <v>141</v>
      </c>
      <c r="D27" s="55" t="s">
        <v>142</v>
      </c>
      <c r="E27" s="197">
        <v>3071646881</v>
      </c>
      <c r="F27" s="229"/>
      <c r="G27" s="325">
        <v>42409</v>
      </c>
      <c r="H27" s="232"/>
      <c r="I27" s="74">
        <f>127.78/111.82</f>
        <v>1.1427293865140404</v>
      </c>
      <c r="J27" s="32" t="s">
        <v>155</v>
      </c>
      <c r="K27" s="50">
        <f>+E27/I27</f>
        <v>2687991502.8441072</v>
      </c>
      <c r="L27" s="164"/>
      <c r="M27" s="54"/>
    </row>
    <row r="28" spans="1:13" ht="14.25" x14ac:dyDescent="0.2">
      <c r="A28" s="172" t="s">
        <v>525</v>
      </c>
      <c r="B28" s="375"/>
      <c r="C28" s="55" t="s">
        <v>141</v>
      </c>
      <c r="D28" s="55" t="s">
        <v>142</v>
      </c>
      <c r="E28" s="197">
        <v>1769000000</v>
      </c>
      <c r="F28" s="229"/>
      <c r="G28" s="325">
        <v>42415</v>
      </c>
      <c r="H28" s="232"/>
      <c r="I28" s="74">
        <f>127.78/111.82</f>
        <v>1.1427293865140404</v>
      </c>
      <c r="J28" s="32" t="s">
        <v>155</v>
      </c>
      <c r="K28" s="50">
        <f>+E28/I28</f>
        <v>1548048051.3382375</v>
      </c>
      <c r="L28" s="164"/>
      <c r="M28" s="54"/>
    </row>
    <row r="29" spans="1:13" ht="14.25" x14ac:dyDescent="0.2">
      <c r="A29" s="172" t="s">
        <v>525</v>
      </c>
      <c r="B29" s="375"/>
      <c r="C29" s="55" t="s">
        <v>141</v>
      </c>
      <c r="D29" s="55" t="s">
        <v>142</v>
      </c>
      <c r="E29" s="197">
        <v>2653500000</v>
      </c>
      <c r="F29" s="229"/>
      <c r="G29" s="325">
        <v>42416</v>
      </c>
      <c r="H29" s="232"/>
      <c r="I29" s="74">
        <f>127.78/111.82</f>
        <v>1.1427293865140404</v>
      </c>
      <c r="J29" s="32" t="s">
        <v>155</v>
      </c>
      <c r="K29" s="50">
        <f>+E29/I29</f>
        <v>2322072077.0073562</v>
      </c>
      <c r="L29" s="164"/>
      <c r="M29" s="54"/>
    </row>
    <row r="30" spans="1:13" ht="14.25" x14ac:dyDescent="0.2">
      <c r="A30" s="172" t="s">
        <v>525</v>
      </c>
      <c r="B30" s="375"/>
      <c r="C30" s="55" t="s">
        <v>141</v>
      </c>
      <c r="D30" s="55" t="s">
        <v>142</v>
      </c>
      <c r="E30" s="197">
        <v>2653500000</v>
      </c>
      <c r="F30" s="150"/>
      <c r="G30" s="325">
        <v>42430</v>
      </c>
      <c r="H30" s="232"/>
      <c r="I30" s="74">
        <f>129.41/111.82</f>
        <v>1.1573063852620282</v>
      </c>
      <c r="J30" s="32" t="s">
        <v>156</v>
      </c>
      <c r="K30" s="50">
        <f>+E30/I30</f>
        <v>2292824124.8744302</v>
      </c>
      <c r="L30" s="164"/>
      <c r="M30" s="54"/>
    </row>
    <row r="31" spans="1:13" ht="14.25" x14ac:dyDescent="0.2">
      <c r="A31" s="172" t="s">
        <v>525</v>
      </c>
      <c r="B31" s="375"/>
      <c r="C31" s="55" t="s">
        <v>141</v>
      </c>
      <c r="D31" s="55" t="s">
        <v>142</v>
      </c>
      <c r="E31" s="197">
        <v>2465000000</v>
      </c>
      <c r="F31" s="150"/>
      <c r="G31" s="325">
        <v>42443</v>
      </c>
      <c r="H31" s="232"/>
      <c r="I31" s="74">
        <f>129.41/111.82</f>
        <v>1.1573063852620282</v>
      </c>
      <c r="J31" s="32" t="s">
        <v>156</v>
      </c>
      <c r="K31" s="50">
        <f>+E31/I31</f>
        <v>2129945908.3532958</v>
      </c>
      <c r="L31" s="164"/>
      <c r="M31" s="54"/>
    </row>
    <row r="32" spans="1:13" ht="14.25" x14ac:dyDescent="0.2">
      <c r="A32" s="172" t="s">
        <v>525</v>
      </c>
      <c r="B32" s="375"/>
      <c r="C32" s="55" t="s">
        <v>141</v>
      </c>
      <c r="D32" s="55" t="s">
        <v>142</v>
      </c>
      <c r="E32" s="197">
        <v>3697500000</v>
      </c>
      <c r="F32" s="164"/>
      <c r="G32" s="325">
        <v>42444</v>
      </c>
      <c r="H32" s="232"/>
      <c r="I32" s="74">
        <f>129.41/111.82</f>
        <v>1.1573063852620282</v>
      </c>
      <c r="J32" s="32" t="s">
        <v>156</v>
      </c>
      <c r="K32" s="50">
        <f>+E32/I32</f>
        <v>3194918862.5299435</v>
      </c>
      <c r="L32" s="164"/>
      <c r="M32" s="54"/>
    </row>
    <row r="33" spans="1:13" ht="14.25" x14ac:dyDescent="0.2">
      <c r="A33" s="172" t="s">
        <v>525</v>
      </c>
      <c r="B33" s="375"/>
      <c r="C33" s="55" t="s">
        <v>141</v>
      </c>
      <c r="D33" s="55" t="s">
        <v>142</v>
      </c>
      <c r="E33" s="197">
        <v>3549440000</v>
      </c>
      <c r="F33" s="229"/>
      <c r="G33" s="325">
        <v>42459</v>
      </c>
      <c r="H33" s="232"/>
      <c r="I33" s="74">
        <f>129.41/111.82</f>
        <v>1.1573063852620282</v>
      </c>
      <c r="J33" s="32" t="s">
        <v>156</v>
      </c>
      <c r="K33" s="50">
        <f>+E33/I33</f>
        <v>3066983855.9616723</v>
      </c>
      <c r="L33" s="164"/>
      <c r="M33" s="54"/>
    </row>
    <row r="34" spans="1:13" ht="14.25" x14ac:dyDescent="0.2">
      <c r="A34" s="172" t="s">
        <v>525</v>
      </c>
      <c r="B34" s="375"/>
      <c r="C34" s="55" t="s">
        <v>141</v>
      </c>
      <c r="D34" s="55" t="s">
        <v>142</v>
      </c>
      <c r="E34" s="197">
        <v>15478119</v>
      </c>
      <c r="F34" s="150"/>
      <c r="G34" s="325">
        <v>42472</v>
      </c>
      <c r="H34" s="232"/>
      <c r="I34" s="74">
        <f>130.63/111.82</f>
        <v>1.1682167769629763</v>
      </c>
      <c r="J34" s="32" t="s">
        <v>157</v>
      </c>
      <c r="K34" s="50">
        <f>+E34/I34</f>
        <v>13249355.17553395</v>
      </c>
      <c r="L34" s="164"/>
      <c r="M34" s="54"/>
    </row>
    <row r="35" spans="1:13" ht="14.25" x14ac:dyDescent="0.2">
      <c r="A35" s="172" t="s">
        <v>525</v>
      </c>
      <c r="B35" s="375"/>
      <c r="C35" s="55" t="s">
        <v>141</v>
      </c>
      <c r="D35" s="55" t="s">
        <v>142</v>
      </c>
      <c r="E35" s="197">
        <v>2068530699</v>
      </c>
      <c r="F35" s="150"/>
      <c r="G35" s="325">
        <v>42475</v>
      </c>
      <c r="H35" s="232"/>
      <c r="I35" s="74">
        <f>130.63/111.82</f>
        <v>1.1682167769629763</v>
      </c>
      <c r="J35" s="32" t="s">
        <v>157</v>
      </c>
      <c r="K35" s="50">
        <f>+E35/I35</f>
        <v>1770673679.5696239</v>
      </c>
      <c r="L35" s="164"/>
      <c r="M35" s="54"/>
    </row>
    <row r="36" spans="1:13" ht="14.25" x14ac:dyDescent="0.2">
      <c r="A36" s="172" t="s">
        <v>525</v>
      </c>
      <c r="B36" s="375"/>
      <c r="C36" s="55" t="s">
        <v>141</v>
      </c>
      <c r="D36" s="55" t="s">
        <v>142</v>
      </c>
      <c r="E36" s="197">
        <v>3102796048</v>
      </c>
      <c r="F36" s="150"/>
      <c r="G36" s="325">
        <v>42480</v>
      </c>
      <c r="H36" s="232"/>
      <c r="I36" s="74">
        <f>130.63/111.82</f>
        <v>1.1682167769629763</v>
      </c>
      <c r="J36" s="32" t="s">
        <v>157</v>
      </c>
      <c r="K36" s="50">
        <f>+E36/I36</f>
        <v>2656010518.9264331</v>
      </c>
      <c r="L36" s="164"/>
      <c r="M36" s="54"/>
    </row>
    <row r="37" spans="1:13" ht="14.25" x14ac:dyDescent="0.2">
      <c r="A37" s="172" t="s">
        <v>525</v>
      </c>
      <c r="B37" s="375"/>
      <c r="C37" s="55" t="s">
        <v>141</v>
      </c>
      <c r="D37" s="55" t="s">
        <v>142</v>
      </c>
      <c r="E37" s="197">
        <v>3144320000</v>
      </c>
      <c r="F37" s="229"/>
      <c r="G37" s="325">
        <v>42489</v>
      </c>
      <c r="H37" s="232"/>
      <c r="I37" s="74">
        <f>130.63/111.82</f>
        <v>1.1682167769629763</v>
      </c>
      <c r="J37" s="32" t="s">
        <v>157</v>
      </c>
      <c r="K37" s="50">
        <f>+E37/I37</f>
        <v>2691555250.7081065</v>
      </c>
      <c r="L37" s="164"/>
      <c r="M37" s="54"/>
    </row>
    <row r="38" spans="1:13" ht="14.25" x14ac:dyDescent="0.2">
      <c r="A38" s="172" t="s">
        <v>525</v>
      </c>
      <c r="B38" s="375"/>
      <c r="C38" s="55" t="s">
        <v>141</v>
      </c>
      <c r="D38" s="55" t="s">
        <v>142</v>
      </c>
      <c r="E38" s="197">
        <v>2453430908</v>
      </c>
      <c r="F38" s="150"/>
      <c r="G38" s="325">
        <v>42503</v>
      </c>
      <c r="H38" s="232"/>
      <c r="I38" s="74">
        <f>131.28/111.82</f>
        <v>1.1740296905741372</v>
      </c>
      <c r="J38" s="32" t="s">
        <v>158</v>
      </c>
      <c r="K38" s="50">
        <f>+E38/I38</f>
        <v>2089752011.9786713</v>
      </c>
      <c r="L38" s="164"/>
      <c r="M38" s="54"/>
    </row>
    <row r="39" spans="1:13" ht="14.25" x14ac:dyDescent="0.2">
      <c r="A39" s="172" t="s">
        <v>525</v>
      </c>
      <c r="B39" s="375"/>
      <c r="C39" s="55" t="s">
        <v>141</v>
      </c>
      <c r="D39" s="55" t="s">
        <v>142</v>
      </c>
      <c r="E39" s="197">
        <v>3884800000</v>
      </c>
      <c r="F39" s="150"/>
      <c r="G39" s="325">
        <v>42510</v>
      </c>
      <c r="H39" s="232"/>
      <c r="I39" s="74">
        <f>131.28/111.82</f>
        <v>1.1740296905741372</v>
      </c>
      <c r="J39" s="32" t="s">
        <v>158</v>
      </c>
      <c r="K39" s="50">
        <f>+E39/I39</f>
        <v>3308945277.2699566</v>
      </c>
      <c r="L39" s="164"/>
      <c r="M39" s="54"/>
    </row>
    <row r="40" spans="1:13" ht="14.25" x14ac:dyDescent="0.2">
      <c r="A40" s="172" t="s">
        <v>525</v>
      </c>
      <c r="B40" s="375"/>
      <c r="C40" s="55" t="s">
        <v>141</v>
      </c>
      <c r="D40" s="55" t="s">
        <v>142</v>
      </c>
      <c r="E40" s="197">
        <v>3680146362</v>
      </c>
      <c r="F40" s="150"/>
      <c r="G40" s="325">
        <v>42510</v>
      </c>
      <c r="H40" s="232"/>
      <c r="I40" s="74">
        <f>131.28/111.82</f>
        <v>1.1740296905741372</v>
      </c>
      <c r="J40" s="32" t="s">
        <v>158</v>
      </c>
      <c r="K40" s="50">
        <f>+E40/I40</f>
        <v>3134628017.9680066</v>
      </c>
      <c r="L40" s="164"/>
      <c r="M40" s="54"/>
    </row>
    <row r="41" spans="1:13" ht="14.25" x14ac:dyDescent="0.2">
      <c r="A41" s="172" t="s">
        <v>525</v>
      </c>
      <c r="B41" s="375"/>
      <c r="C41" s="55" t="s">
        <v>141</v>
      </c>
      <c r="D41" s="55" t="s">
        <v>142</v>
      </c>
      <c r="E41" s="197">
        <v>1524124667</v>
      </c>
      <c r="F41" s="150"/>
      <c r="G41" s="325">
        <v>42536</v>
      </c>
      <c r="H41" s="232"/>
      <c r="I41" s="74">
        <f>131.95/111.82</f>
        <v>1.1800214630656412</v>
      </c>
      <c r="J41" s="32" t="s">
        <v>159</v>
      </c>
      <c r="K41" s="50">
        <f>+E41/I41</f>
        <v>1291607580.6285715</v>
      </c>
      <c r="L41" s="164"/>
      <c r="M41" s="54"/>
    </row>
    <row r="42" spans="1:13" ht="14.25" x14ac:dyDescent="0.2">
      <c r="A42" s="172" t="s">
        <v>525</v>
      </c>
      <c r="B42" s="375"/>
      <c r="C42" s="55" t="s">
        <v>141</v>
      </c>
      <c r="D42" s="55" t="s">
        <v>142</v>
      </c>
      <c r="E42" s="50">
        <v>2286187000</v>
      </c>
      <c r="F42" s="150"/>
      <c r="G42" s="325">
        <v>42545</v>
      </c>
      <c r="H42" s="232"/>
      <c r="I42" s="74">
        <f>131.95/111.82</f>
        <v>1.1800214630656412</v>
      </c>
      <c r="J42" s="32" t="s">
        <v>159</v>
      </c>
      <c r="K42" s="50">
        <f>+E42/I42</f>
        <v>1937411370.5191362</v>
      </c>
      <c r="L42" s="168"/>
      <c r="M42" s="54"/>
    </row>
    <row r="43" spans="1:13" ht="14.25" x14ac:dyDescent="0.2">
      <c r="A43" s="172" t="s">
        <v>525</v>
      </c>
      <c r="B43" s="375"/>
      <c r="C43" s="55" t="s">
        <v>141</v>
      </c>
      <c r="D43" s="55" t="s">
        <v>142</v>
      </c>
      <c r="E43" s="50">
        <v>2172591291</v>
      </c>
      <c r="F43" s="150"/>
      <c r="G43" s="325">
        <v>42545</v>
      </c>
      <c r="H43" s="232"/>
      <c r="I43" s="74">
        <f>131.95/111.82</f>
        <v>1.1800214630656412</v>
      </c>
      <c r="J43" s="32" t="s">
        <v>159</v>
      </c>
      <c r="K43" s="50">
        <f>+E43/I43</f>
        <v>1841145571.501478</v>
      </c>
      <c r="L43" s="168"/>
      <c r="M43" s="54"/>
    </row>
    <row r="44" spans="1:13" ht="14.25" x14ac:dyDescent="0.2">
      <c r="A44" s="172" t="s">
        <v>525</v>
      </c>
      <c r="B44" s="375"/>
      <c r="C44" s="55" t="s">
        <v>141</v>
      </c>
      <c r="D44" s="55" t="s">
        <v>142</v>
      </c>
      <c r="E44" s="50">
        <v>2300677333</v>
      </c>
      <c r="F44" s="150"/>
      <c r="G44" s="325">
        <v>42565</v>
      </c>
      <c r="H44" s="141"/>
      <c r="I44" s="74">
        <f>132.58/111.82</f>
        <v>1.1856555177964587</v>
      </c>
      <c r="J44" s="32" t="s">
        <v>160</v>
      </c>
      <c r="K44" s="50">
        <f>+E44/I44</f>
        <v>1940426454.7900133</v>
      </c>
      <c r="L44" s="164"/>
      <c r="M44" s="54"/>
    </row>
    <row r="45" spans="1:13" ht="14.25" x14ac:dyDescent="0.2">
      <c r="A45" s="172" t="s">
        <v>525</v>
      </c>
      <c r="B45" s="375"/>
      <c r="C45" s="55" t="s">
        <v>141</v>
      </c>
      <c r="D45" s="55" t="s">
        <v>142</v>
      </c>
      <c r="E45" s="50">
        <v>3451016000</v>
      </c>
      <c r="F45" s="150"/>
      <c r="G45" s="325">
        <v>42576</v>
      </c>
      <c r="H45" s="141"/>
      <c r="I45" s="74">
        <f>132.58/111.82</f>
        <v>1.1856555177964587</v>
      </c>
      <c r="J45" s="32" t="s">
        <v>160</v>
      </c>
      <c r="K45" s="50">
        <f>+E45/I45</f>
        <v>2910639682.6067276</v>
      </c>
      <c r="L45" s="164"/>
      <c r="M45" s="54"/>
    </row>
    <row r="46" spans="1:13" ht="14.25" x14ac:dyDescent="0.2">
      <c r="A46" s="172" t="s">
        <v>525</v>
      </c>
      <c r="B46" s="375"/>
      <c r="C46" s="55" t="s">
        <v>141</v>
      </c>
      <c r="D46" s="55" t="s">
        <v>142</v>
      </c>
      <c r="E46" s="50">
        <v>3451016000</v>
      </c>
      <c r="F46" s="150"/>
      <c r="G46" s="325">
        <v>42577</v>
      </c>
      <c r="H46" s="141"/>
      <c r="I46" s="74">
        <f>132.58/111.82</f>
        <v>1.1856555177964587</v>
      </c>
      <c r="J46" s="32" t="s">
        <v>160</v>
      </c>
      <c r="K46" s="50">
        <f>+E46/I46</f>
        <v>2910639682.6067276</v>
      </c>
      <c r="L46" s="164"/>
      <c r="M46" s="54"/>
    </row>
    <row r="47" spans="1:13" ht="14.25" x14ac:dyDescent="0.2">
      <c r="A47" s="172" t="s">
        <v>525</v>
      </c>
      <c r="B47" s="375"/>
      <c r="C47" s="55" t="s">
        <v>141</v>
      </c>
      <c r="D47" s="55" t="s">
        <v>142</v>
      </c>
      <c r="E47" s="50">
        <v>1592666667</v>
      </c>
      <c r="F47" s="150"/>
      <c r="G47" s="325">
        <v>42594</v>
      </c>
      <c r="H47" s="141"/>
      <c r="I47" s="74">
        <f>133.27/111.82</f>
        <v>1.1918261491683064</v>
      </c>
      <c r="J47" s="32" t="s">
        <v>161</v>
      </c>
      <c r="K47" s="50">
        <f>+E47/I47</f>
        <v>1336324654.4904327</v>
      </c>
      <c r="L47" s="164"/>
      <c r="M47" s="54"/>
    </row>
    <row r="48" spans="1:13" ht="14.25" x14ac:dyDescent="0.2">
      <c r="A48" s="172" t="s">
        <v>525</v>
      </c>
      <c r="B48" s="375"/>
      <c r="C48" s="55" t="s">
        <v>141</v>
      </c>
      <c r="D48" s="55" t="s">
        <v>142</v>
      </c>
      <c r="E48" s="50">
        <v>733125000</v>
      </c>
      <c r="F48" s="150"/>
      <c r="G48" s="325">
        <v>42601</v>
      </c>
      <c r="H48" s="141"/>
      <c r="I48" s="74">
        <f>133.27/111.82</f>
        <v>1.1918261491683064</v>
      </c>
      <c r="J48" s="32" t="s">
        <v>161</v>
      </c>
      <c r="K48" s="50">
        <f>+E48/I48</f>
        <v>615127466.79672837</v>
      </c>
      <c r="L48" s="164"/>
      <c r="M48" s="54"/>
    </row>
    <row r="49" spans="1:13" ht="14.25" x14ac:dyDescent="0.2">
      <c r="A49" s="172" t="s">
        <v>525</v>
      </c>
      <c r="B49" s="375"/>
      <c r="C49" s="55" t="s">
        <v>141</v>
      </c>
      <c r="D49" s="55" t="s">
        <v>142</v>
      </c>
      <c r="E49" s="50">
        <v>2360000000</v>
      </c>
      <c r="F49" s="150"/>
      <c r="G49" s="325">
        <v>42613</v>
      </c>
      <c r="H49" s="141"/>
      <c r="I49" s="74">
        <f>133.27/111.82</f>
        <v>1.1918261491683064</v>
      </c>
      <c r="J49" s="32" t="s">
        <v>161</v>
      </c>
      <c r="K49" s="50">
        <f>+E49/I49</f>
        <v>1980154573.4223752</v>
      </c>
      <c r="L49" s="164"/>
      <c r="M49" s="54"/>
    </row>
    <row r="50" spans="1:13" ht="14.25" x14ac:dyDescent="0.2">
      <c r="A50" s="172" t="s">
        <v>525</v>
      </c>
      <c r="B50" s="375"/>
      <c r="C50" s="55" t="s">
        <v>141</v>
      </c>
      <c r="D50" s="55" t="s">
        <v>142</v>
      </c>
      <c r="E50" s="50">
        <v>1655875000</v>
      </c>
      <c r="F50" s="150"/>
      <c r="G50" s="325">
        <v>42613</v>
      </c>
      <c r="H50" s="141"/>
      <c r="I50" s="74">
        <f>133.27/111.82</f>
        <v>1.1918261491683064</v>
      </c>
      <c r="J50" s="32" t="s">
        <v>161</v>
      </c>
      <c r="K50" s="50">
        <f>+E50/I50</f>
        <v>1389359514.5193965</v>
      </c>
      <c r="L50" s="164"/>
      <c r="M50" s="54"/>
    </row>
    <row r="51" spans="1:13" ht="14.25" x14ac:dyDescent="0.2">
      <c r="A51" s="172" t="s">
        <v>525</v>
      </c>
      <c r="B51" s="375"/>
      <c r="C51" s="55" t="s">
        <v>141</v>
      </c>
      <c r="D51" s="55" t="s">
        <v>142</v>
      </c>
      <c r="E51" s="50">
        <v>29000000</v>
      </c>
      <c r="F51" s="150"/>
      <c r="G51" s="325">
        <v>42614</v>
      </c>
      <c r="H51" s="141"/>
      <c r="I51" s="74">
        <f>132.85/111.82</f>
        <v>1.1880701126810946</v>
      </c>
      <c r="J51" s="32" t="s">
        <v>162</v>
      </c>
      <c r="K51" s="50">
        <f>+E51/I51</f>
        <v>24409333.835152429</v>
      </c>
      <c r="L51" s="164"/>
      <c r="M51" s="54"/>
    </row>
    <row r="52" spans="1:13" ht="14.25" x14ac:dyDescent="0.2">
      <c r="A52" s="172" t="s">
        <v>525</v>
      </c>
      <c r="B52" s="375"/>
      <c r="C52" s="55" t="s">
        <v>141</v>
      </c>
      <c r="D52" s="55" t="s">
        <v>142</v>
      </c>
      <c r="E52" s="50">
        <v>600000000</v>
      </c>
      <c r="F52" s="150"/>
      <c r="G52" s="325">
        <v>42627</v>
      </c>
      <c r="H52" s="141"/>
      <c r="I52" s="74">
        <f>132.85/111.82</f>
        <v>1.1880701126810946</v>
      </c>
      <c r="J52" s="32" t="s">
        <v>162</v>
      </c>
      <c r="K52" s="50">
        <f>+E52/I52</f>
        <v>505020700.0376364</v>
      </c>
      <c r="L52" s="164"/>
      <c r="M52" s="54"/>
    </row>
    <row r="53" spans="1:13" ht="14.25" x14ac:dyDescent="0.2">
      <c r="A53" s="172" t="s">
        <v>525</v>
      </c>
      <c r="B53" s="375"/>
      <c r="C53" s="55" t="s">
        <v>141</v>
      </c>
      <c r="D53" s="55" t="s">
        <v>142</v>
      </c>
      <c r="E53" s="50">
        <v>3570400000</v>
      </c>
      <c r="F53" s="150"/>
      <c r="G53" s="325">
        <v>42629</v>
      </c>
      <c r="H53" s="141"/>
      <c r="I53" s="74">
        <f>132.85/111.82</f>
        <v>1.1880701126810946</v>
      </c>
      <c r="J53" s="32" t="s">
        <v>162</v>
      </c>
      <c r="K53" s="50">
        <f>+E53/I53</f>
        <v>3005209845.6906285</v>
      </c>
      <c r="L53" s="164"/>
      <c r="M53" s="54"/>
    </row>
    <row r="54" spans="1:13" ht="14.25" x14ac:dyDescent="0.2">
      <c r="A54" s="172" t="s">
        <v>525</v>
      </c>
      <c r="B54" s="375"/>
      <c r="C54" s="55" t="s">
        <v>141</v>
      </c>
      <c r="D54" s="55" t="s">
        <v>142</v>
      </c>
      <c r="E54" s="50">
        <v>1780266667</v>
      </c>
      <c r="F54" s="150"/>
      <c r="G54" s="325">
        <v>42627</v>
      </c>
      <c r="H54" s="141"/>
      <c r="I54" s="74">
        <f>132.85/111.82</f>
        <v>1.1880701126810946</v>
      </c>
      <c r="J54" s="32" t="s">
        <v>162</v>
      </c>
      <c r="K54" s="50">
        <f>+E54/I54</f>
        <v>1498452530.7033496</v>
      </c>
      <c r="L54" s="164"/>
      <c r="M54" s="54"/>
    </row>
    <row r="55" spans="1:13" ht="14.25" x14ac:dyDescent="0.2">
      <c r="A55" s="172" t="s">
        <v>525</v>
      </c>
      <c r="B55" s="375"/>
      <c r="C55" s="55" t="s">
        <v>141</v>
      </c>
      <c r="D55" s="55" t="s">
        <v>142</v>
      </c>
      <c r="E55" s="50">
        <v>5000000000</v>
      </c>
      <c r="F55" s="150"/>
      <c r="G55" s="325">
        <v>42657</v>
      </c>
      <c r="H55" s="141"/>
      <c r="I55" s="74">
        <f>132.78/111.82</f>
        <v>1.1874441065998929</v>
      </c>
      <c r="J55" s="32" t="s">
        <v>163</v>
      </c>
      <c r="K55" s="50">
        <f>+E55/I55</f>
        <v>4210724506.702816</v>
      </c>
      <c r="L55" s="164"/>
      <c r="M55" s="54"/>
    </row>
    <row r="56" spans="1:13" ht="14.25" x14ac:dyDescent="0.2">
      <c r="A56" s="172" t="s">
        <v>525</v>
      </c>
      <c r="B56" s="375"/>
      <c r="C56" s="55" t="s">
        <v>141</v>
      </c>
      <c r="D56" s="55" t="s">
        <v>142</v>
      </c>
      <c r="E56" s="50">
        <v>2900000000</v>
      </c>
      <c r="F56" s="150"/>
      <c r="G56" s="325">
        <v>42661</v>
      </c>
      <c r="H56" s="141"/>
      <c r="I56" s="74">
        <f>132.78/111.82</f>
        <v>1.1874441065998929</v>
      </c>
      <c r="J56" s="32" t="s">
        <v>163</v>
      </c>
      <c r="K56" s="50">
        <f>+E56/I56</f>
        <v>2442220213.8876333</v>
      </c>
      <c r="L56" s="164"/>
      <c r="M56" s="54"/>
    </row>
    <row r="57" spans="1:13" ht="14.25" x14ac:dyDescent="0.2">
      <c r="A57" s="172" t="s">
        <v>525</v>
      </c>
      <c r="B57" s="375"/>
      <c r="C57" s="55" t="s">
        <v>141</v>
      </c>
      <c r="D57" s="55" t="s">
        <v>142</v>
      </c>
      <c r="E57" s="50">
        <v>3570400000</v>
      </c>
      <c r="F57" s="150"/>
      <c r="G57" s="325">
        <v>42664</v>
      </c>
      <c r="H57" s="141"/>
      <c r="I57" s="74">
        <f>132.78/111.82</f>
        <v>1.1874441065998929</v>
      </c>
      <c r="J57" s="32" t="s">
        <v>163</v>
      </c>
      <c r="K57" s="50">
        <f>+E57/I57</f>
        <v>3006794155.746347</v>
      </c>
      <c r="L57" s="164"/>
      <c r="M57" s="54"/>
    </row>
    <row r="58" spans="1:13" ht="15" x14ac:dyDescent="0.2">
      <c r="A58" s="172" t="s">
        <v>525</v>
      </c>
      <c r="B58" s="375"/>
      <c r="C58" s="55" t="s">
        <v>141</v>
      </c>
      <c r="D58" s="55" t="s">
        <v>142</v>
      </c>
      <c r="E58" s="50">
        <v>5000000000</v>
      </c>
      <c r="F58" s="150"/>
      <c r="G58" s="325">
        <v>42674</v>
      </c>
      <c r="H58" s="141"/>
      <c r="I58" s="74">
        <f>132.78/111.82</f>
        <v>1.1874441065998929</v>
      </c>
      <c r="J58" s="32" t="s">
        <v>163</v>
      </c>
      <c r="K58" s="50">
        <f>+E58/I58</f>
        <v>4210724506.702816</v>
      </c>
      <c r="L58" s="231"/>
      <c r="M58" s="54"/>
    </row>
    <row r="59" spans="1:13" ht="14.25" x14ac:dyDescent="0.2">
      <c r="A59" s="172" t="s">
        <v>525</v>
      </c>
      <c r="B59" s="375"/>
      <c r="C59" s="55" t="s">
        <v>141</v>
      </c>
      <c r="D59" s="55" t="s">
        <v>142</v>
      </c>
      <c r="E59" s="50">
        <v>433333333</v>
      </c>
      <c r="F59" s="150"/>
      <c r="G59" s="325">
        <v>42674</v>
      </c>
      <c r="H59" s="141"/>
      <c r="I59" s="74">
        <f>132.78/111.82</f>
        <v>1.1874441065998929</v>
      </c>
      <c r="J59" s="32" t="s">
        <v>163</v>
      </c>
      <c r="K59" s="50">
        <f>+E59/I59</f>
        <v>364929456.96686244</v>
      </c>
      <c r="L59" s="164"/>
      <c r="M59" s="54"/>
    </row>
    <row r="60" spans="1:13" ht="15" x14ac:dyDescent="0.2">
      <c r="A60" s="172" t="s">
        <v>525</v>
      </c>
      <c r="B60" s="375"/>
      <c r="C60" s="55" t="s">
        <v>141</v>
      </c>
      <c r="D60" s="55" t="s">
        <v>142</v>
      </c>
      <c r="E60" s="50">
        <v>1260000000</v>
      </c>
      <c r="F60" s="150"/>
      <c r="G60" s="325">
        <v>42689</v>
      </c>
      <c r="H60" s="141"/>
      <c r="I60" s="74">
        <f>132.7/111.82</f>
        <v>1.186728671078519</v>
      </c>
      <c r="J60" s="32" t="s">
        <v>164</v>
      </c>
      <c r="K60" s="50">
        <f>+E60/I60</f>
        <v>1061742275.8100981</v>
      </c>
      <c r="L60" s="231"/>
      <c r="M60" s="54"/>
    </row>
    <row r="61" spans="1:13" ht="14.25" x14ac:dyDescent="0.2">
      <c r="A61" s="172" t="s">
        <v>525</v>
      </c>
      <c r="B61" s="375"/>
      <c r="C61" s="55" t="s">
        <v>141</v>
      </c>
      <c r="D61" s="55" t="s">
        <v>142</v>
      </c>
      <c r="E61" s="50">
        <v>1890000000</v>
      </c>
      <c r="F61" s="230"/>
      <c r="G61" s="325">
        <v>42691</v>
      </c>
      <c r="H61" s="141"/>
      <c r="I61" s="74">
        <f>132.7/111.82</f>
        <v>1.186728671078519</v>
      </c>
      <c r="J61" s="32" t="s">
        <v>164</v>
      </c>
      <c r="K61" s="50">
        <f>+E61/I61</f>
        <v>1592613413.715147</v>
      </c>
      <c r="L61" s="164"/>
      <c r="M61" s="54"/>
    </row>
    <row r="62" spans="1:13" ht="14.25" x14ac:dyDescent="0.2">
      <c r="A62" s="172" t="s">
        <v>525</v>
      </c>
      <c r="B62" s="375"/>
      <c r="C62" s="55" t="s">
        <v>141</v>
      </c>
      <c r="D62" s="55" t="s">
        <v>142</v>
      </c>
      <c r="E62" s="50">
        <v>1890000000</v>
      </c>
      <c r="F62" s="150"/>
      <c r="G62" s="325">
        <v>42704</v>
      </c>
      <c r="H62" s="141"/>
      <c r="I62" s="74">
        <f>132.7/111.82</f>
        <v>1.186728671078519</v>
      </c>
      <c r="J62" s="32" t="s">
        <v>164</v>
      </c>
      <c r="K62" s="50">
        <f>+E62/I62</f>
        <v>1592613413.715147</v>
      </c>
      <c r="L62" s="164"/>
      <c r="M62" s="54"/>
    </row>
    <row r="63" spans="1:13" ht="14.25" x14ac:dyDescent="0.2">
      <c r="A63" s="172" t="s">
        <v>525</v>
      </c>
      <c r="B63" s="375"/>
      <c r="C63" s="55" t="s">
        <v>141</v>
      </c>
      <c r="D63" s="55" t="s">
        <v>142</v>
      </c>
      <c r="E63" s="50">
        <v>1440000000</v>
      </c>
      <c r="F63" s="150"/>
      <c r="G63" s="325">
        <v>42755</v>
      </c>
      <c r="H63" s="141"/>
      <c r="I63" s="74">
        <f>133.4/111.82</f>
        <v>1.1929887318905386</v>
      </c>
      <c r="J63" s="32" t="s">
        <v>165</v>
      </c>
      <c r="K63" s="50">
        <f>+E63/I63</f>
        <v>1207052473.7631183</v>
      </c>
      <c r="L63" s="164"/>
      <c r="M63" s="54"/>
    </row>
    <row r="64" spans="1:13" ht="14.25" x14ac:dyDescent="0.2">
      <c r="A64" s="172" t="s">
        <v>525</v>
      </c>
      <c r="B64" s="375"/>
      <c r="C64" s="55" t="s">
        <v>141</v>
      </c>
      <c r="D64" s="55" t="s">
        <v>142</v>
      </c>
      <c r="E64" s="50">
        <v>1440000000</v>
      </c>
      <c r="F64" s="150"/>
      <c r="G64" s="325">
        <v>42755</v>
      </c>
      <c r="H64" s="141"/>
      <c r="I64" s="74">
        <f>133.4/111.82</f>
        <v>1.1929887318905386</v>
      </c>
      <c r="J64" s="32" t="s">
        <v>165</v>
      </c>
      <c r="K64" s="50">
        <f>+E64/I64</f>
        <v>1207052473.7631183</v>
      </c>
      <c r="L64" s="164"/>
      <c r="M64" s="54"/>
    </row>
    <row r="65" spans="1:13" ht="14.25" x14ac:dyDescent="0.2">
      <c r="A65" s="172" t="s">
        <v>525</v>
      </c>
      <c r="B65" s="375"/>
      <c r="C65" s="55" t="s">
        <v>141</v>
      </c>
      <c r="D65" s="55" t="s">
        <v>142</v>
      </c>
      <c r="E65" s="50">
        <v>960000000</v>
      </c>
      <c r="F65" s="150"/>
      <c r="G65" s="325">
        <v>42767</v>
      </c>
      <c r="H65" s="141"/>
      <c r="I65" s="74">
        <f>134.77/111.82</f>
        <v>1.2052405651940621</v>
      </c>
      <c r="J65" s="32" t="s">
        <v>166</v>
      </c>
      <c r="K65" s="50">
        <f>+E65/I65</f>
        <v>796521481.04177475</v>
      </c>
      <c r="L65" s="164"/>
      <c r="M65" s="54"/>
    </row>
    <row r="66" spans="1:13" ht="14.25" x14ac:dyDescent="0.2">
      <c r="A66" s="172" t="s">
        <v>525</v>
      </c>
      <c r="B66" s="375"/>
      <c r="C66" s="55" t="s">
        <v>141</v>
      </c>
      <c r="D66" s="55" t="s">
        <v>142</v>
      </c>
      <c r="E66" s="50">
        <v>3450000000</v>
      </c>
      <c r="F66" s="150"/>
      <c r="G66" s="325">
        <v>42826</v>
      </c>
      <c r="H66" s="141"/>
      <c r="I66" s="74">
        <f>134.77/111.82</f>
        <v>1.2052405651940621</v>
      </c>
      <c r="J66" s="32" t="s">
        <v>167</v>
      </c>
      <c r="K66" s="50">
        <f>+E66/I66</f>
        <v>2862499072.4938779</v>
      </c>
      <c r="L66" s="164"/>
      <c r="M66" s="54"/>
    </row>
    <row r="67" spans="1:13" ht="14.25" x14ac:dyDescent="0.2">
      <c r="A67" s="172" t="s">
        <v>525</v>
      </c>
      <c r="B67" s="375"/>
      <c r="C67" s="55" t="s">
        <v>141</v>
      </c>
      <c r="D67" s="55" t="s">
        <v>142</v>
      </c>
      <c r="E67" s="50">
        <v>2300000000</v>
      </c>
      <c r="F67" s="229"/>
      <c r="G67" s="325">
        <v>42788</v>
      </c>
      <c r="H67" s="141"/>
      <c r="I67" s="74">
        <f>134.77/111.82</f>
        <v>1.2052405651940621</v>
      </c>
      <c r="J67" s="32" t="s">
        <v>167</v>
      </c>
      <c r="K67" s="50">
        <f>+E67/I67</f>
        <v>1908332714.9959188</v>
      </c>
      <c r="L67" s="164"/>
      <c r="M67" s="54"/>
    </row>
    <row r="68" spans="1:13" ht="14.25" x14ac:dyDescent="0.2">
      <c r="A68" s="172" t="s">
        <v>525</v>
      </c>
      <c r="B68" s="375"/>
      <c r="C68" s="55" t="s">
        <v>141</v>
      </c>
      <c r="D68" s="55" t="s">
        <v>142</v>
      </c>
      <c r="E68" s="50">
        <v>3450000000</v>
      </c>
      <c r="F68" s="150"/>
      <c r="G68" s="325">
        <v>42786</v>
      </c>
      <c r="H68" s="141"/>
      <c r="I68" s="74">
        <f>136.12/111.82</f>
        <v>1.2173135396172421</v>
      </c>
      <c r="J68" s="32" t="s">
        <v>167</v>
      </c>
      <c r="K68" s="50">
        <f>+E68/I68</f>
        <v>2834109609.1683807</v>
      </c>
      <c r="L68" s="164"/>
      <c r="M68" s="54"/>
    </row>
    <row r="69" spans="1:13" ht="14.25" x14ac:dyDescent="0.2">
      <c r="A69" s="172" t="s">
        <v>525</v>
      </c>
      <c r="B69" s="375"/>
      <c r="C69" s="55" t="s">
        <v>141</v>
      </c>
      <c r="D69" s="55" t="s">
        <v>142</v>
      </c>
      <c r="E69" s="50">
        <v>330000000</v>
      </c>
      <c r="F69" s="229"/>
      <c r="G69" s="325">
        <v>42842</v>
      </c>
      <c r="H69" s="141"/>
      <c r="I69" s="74">
        <f>136.76/111.82</f>
        <v>1.2230370237882311</v>
      </c>
      <c r="J69" s="32" t="s">
        <v>167</v>
      </c>
      <c r="K69" s="50">
        <f>+E69/I69</f>
        <v>269820122.84293652</v>
      </c>
      <c r="L69" s="164"/>
      <c r="M69" s="54"/>
    </row>
    <row r="70" spans="1:13" ht="14.25" x14ac:dyDescent="0.2">
      <c r="A70" s="172" t="s">
        <v>525</v>
      </c>
      <c r="B70" s="375"/>
      <c r="C70" s="55" t="s">
        <v>141</v>
      </c>
      <c r="D70" s="55" t="s">
        <v>142</v>
      </c>
      <c r="E70" s="50">
        <v>90000000</v>
      </c>
      <c r="F70" s="150"/>
      <c r="G70" s="325">
        <v>42849</v>
      </c>
      <c r="H70" s="141"/>
      <c r="I70" s="74">
        <f>136.76/111.82</f>
        <v>1.2230370237882311</v>
      </c>
      <c r="J70" s="32" t="s">
        <v>167</v>
      </c>
      <c r="K70" s="50">
        <f>+E70/I70</f>
        <v>73587306.229891777</v>
      </c>
      <c r="L70" s="164"/>
      <c r="M70" s="54"/>
    </row>
    <row r="71" spans="1:13" ht="14.25" x14ac:dyDescent="0.2">
      <c r="A71" s="172" t="s">
        <v>525</v>
      </c>
      <c r="B71" s="375"/>
      <c r="C71" s="55" t="s">
        <v>141</v>
      </c>
      <c r="D71" s="55" t="s">
        <v>142</v>
      </c>
      <c r="E71" s="50">
        <v>420000000</v>
      </c>
      <c r="F71" s="229"/>
      <c r="G71" s="325">
        <v>42851</v>
      </c>
      <c r="H71" s="141"/>
      <c r="I71" s="74">
        <f>136.76/111.82</f>
        <v>1.2230370237882311</v>
      </c>
      <c r="J71" s="32" t="s">
        <v>167</v>
      </c>
      <c r="K71" s="50">
        <f>+E71/I71</f>
        <v>343407429.07282829</v>
      </c>
      <c r="L71" s="164"/>
      <c r="M71" s="54"/>
    </row>
    <row r="72" spans="1:13" ht="14.25" x14ac:dyDescent="0.2">
      <c r="A72" s="172" t="s">
        <v>525</v>
      </c>
      <c r="B72" s="375"/>
      <c r="C72" s="55" t="s">
        <v>141</v>
      </c>
      <c r="D72" s="55" t="s">
        <v>142</v>
      </c>
      <c r="E72" s="50">
        <v>75000000</v>
      </c>
      <c r="F72" s="150"/>
      <c r="G72" s="325">
        <v>42858</v>
      </c>
      <c r="H72" s="141"/>
      <c r="I72" s="74">
        <f>137.4/111.82</f>
        <v>1.2287605079592203</v>
      </c>
      <c r="J72" s="32" t="s">
        <v>168</v>
      </c>
      <c r="K72" s="50">
        <f>+E72/I72</f>
        <v>61037117.903930128</v>
      </c>
      <c r="L72" s="164"/>
      <c r="M72" s="54"/>
    </row>
    <row r="73" spans="1:13" ht="14.25" x14ac:dyDescent="0.2">
      <c r="A73" s="172" t="s">
        <v>525</v>
      </c>
      <c r="B73" s="375"/>
      <c r="C73" s="55" t="s">
        <v>141</v>
      </c>
      <c r="D73" s="55" t="s">
        <v>142</v>
      </c>
      <c r="E73" s="50">
        <v>280000000</v>
      </c>
      <c r="F73" s="150"/>
      <c r="G73" s="325">
        <v>42859</v>
      </c>
      <c r="H73" s="141"/>
      <c r="I73" s="74">
        <f>137.4/111.82</f>
        <v>1.2287605079592203</v>
      </c>
      <c r="J73" s="32" t="s">
        <v>168</v>
      </c>
      <c r="K73" s="50">
        <f>+E73/I73</f>
        <v>227871906.84133914</v>
      </c>
      <c r="L73" s="164"/>
      <c r="M73" s="54"/>
    </row>
    <row r="74" spans="1:13" ht="14.25" x14ac:dyDescent="0.2">
      <c r="A74" s="172" t="s">
        <v>525</v>
      </c>
      <c r="B74" s="375"/>
      <c r="C74" s="55" t="s">
        <v>141</v>
      </c>
      <c r="D74" s="55" t="s">
        <v>142</v>
      </c>
      <c r="E74" s="50">
        <v>50000000</v>
      </c>
      <c r="F74" s="150"/>
      <c r="G74" s="325">
        <v>42860</v>
      </c>
      <c r="H74" s="141"/>
      <c r="I74" s="74">
        <f>137.4/111.82</f>
        <v>1.2287605079592203</v>
      </c>
      <c r="J74" s="32" t="s">
        <v>168</v>
      </c>
      <c r="K74" s="50">
        <f>+E74/I74</f>
        <v>40691411.935953416</v>
      </c>
      <c r="L74" s="164"/>
      <c r="M74" s="54"/>
    </row>
    <row r="75" spans="1:13" ht="14.25" x14ac:dyDescent="0.2">
      <c r="A75" s="172" t="s">
        <v>525</v>
      </c>
      <c r="B75" s="375"/>
      <c r="C75" s="55" t="s">
        <v>141</v>
      </c>
      <c r="D75" s="55" t="s">
        <v>142</v>
      </c>
      <c r="E75" s="50">
        <v>187500000</v>
      </c>
      <c r="F75" s="150"/>
      <c r="G75" s="325">
        <v>42864</v>
      </c>
      <c r="H75" s="141"/>
      <c r="I75" s="74">
        <f>137.4/111.82</f>
        <v>1.2287605079592203</v>
      </c>
      <c r="J75" s="32" t="s">
        <v>168</v>
      </c>
      <c r="K75" s="50">
        <f>+E75/I75</f>
        <v>152592794.75982532</v>
      </c>
      <c r="L75" s="164"/>
      <c r="M75" s="54"/>
    </row>
    <row r="76" spans="1:13" ht="14.25" x14ac:dyDescent="0.2">
      <c r="A76" s="172" t="s">
        <v>525</v>
      </c>
      <c r="B76" s="375"/>
      <c r="C76" s="55" t="s">
        <v>141</v>
      </c>
      <c r="D76" s="55" t="s">
        <v>142</v>
      </c>
      <c r="E76" s="50">
        <v>100000000</v>
      </c>
      <c r="F76" s="150"/>
      <c r="G76" s="325">
        <v>42867</v>
      </c>
      <c r="H76" s="141"/>
      <c r="I76" s="74">
        <f>137.4/111.82</f>
        <v>1.2287605079592203</v>
      </c>
      <c r="J76" s="32" t="s">
        <v>168</v>
      </c>
      <c r="K76" s="50">
        <f>+E76/I76</f>
        <v>81382823.871906832</v>
      </c>
      <c r="L76" s="164"/>
      <c r="M76" s="54"/>
    </row>
    <row r="77" spans="1:13" ht="14.25" x14ac:dyDescent="0.2">
      <c r="A77" s="172" t="s">
        <v>525</v>
      </c>
      <c r="B77" s="375"/>
      <c r="C77" s="55" t="s">
        <v>141</v>
      </c>
      <c r="D77" s="55" t="s">
        <v>142</v>
      </c>
      <c r="E77" s="50">
        <v>187500000</v>
      </c>
      <c r="F77" s="150"/>
      <c r="G77" s="325">
        <v>42871</v>
      </c>
      <c r="H77" s="141"/>
      <c r="I77" s="74">
        <f>137.4/111.82</f>
        <v>1.2287605079592203</v>
      </c>
      <c r="J77" s="32" t="s">
        <v>168</v>
      </c>
      <c r="K77" s="50">
        <f>+E77/I77</f>
        <v>152592794.75982532</v>
      </c>
      <c r="L77" s="164"/>
      <c r="M77" s="54"/>
    </row>
    <row r="78" spans="1:13" ht="14.25" x14ac:dyDescent="0.2">
      <c r="A78" s="172" t="s">
        <v>525</v>
      </c>
      <c r="B78" s="375"/>
      <c r="C78" s="55" t="s">
        <v>141</v>
      </c>
      <c r="D78" s="55" t="s">
        <v>142</v>
      </c>
      <c r="E78" s="50">
        <v>90000000</v>
      </c>
      <c r="F78" s="150"/>
      <c r="G78" s="325">
        <v>42871</v>
      </c>
      <c r="H78" s="141"/>
      <c r="I78" s="74">
        <f>137.4/111.82</f>
        <v>1.2287605079592203</v>
      </c>
      <c r="J78" s="32" t="s">
        <v>168</v>
      </c>
      <c r="K78" s="50">
        <f>+E78/I78</f>
        <v>73244541.484716147</v>
      </c>
      <c r="L78" s="164"/>
      <c r="M78" s="54"/>
    </row>
    <row r="79" spans="1:13" ht="14.25" x14ac:dyDescent="0.2">
      <c r="A79" s="172" t="s">
        <v>525</v>
      </c>
      <c r="B79" s="375"/>
      <c r="C79" s="55" t="s">
        <v>141</v>
      </c>
      <c r="D79" s="55" t="s">
        <v>142</v>
      </c>
      <c r="E79" s="50">
        <v>25000000</v>
      </c>
      <c r="F79" s="229"/>
      <c r="G79" s="325">
        <v>42873</v>
      </c>
      <c r="H79" s="141"/>
      <c r="I79" s="74">
        <f>137.4/111.82</f>
        <v>1.2287605079592203</v>
      </c>
      <c r="J79" s="32" t="s">
        <v>168</v>
      </c>
      <c r="K79" s="50">
        <f>+E79/I79</f>
        <v>20345705.967976708</v>
      </c>
      <c r="L79" s="164"/>
      <c r="M79" s="54"/>
    </row>
    <row r="80" spans="1:13" ht="14.25" x14ac:dyDescent="0.2">
      <c r="A80" s="172" t="s">
        <v>525</v>
      </c>
      <c r="B80" s="375"/>
      <c r="C80" s="55" t="s">
        <v>141</v>
      </c>
      <c r="D80" s="55" t="s">
        <v>142</v>
      </c>
      <c r="E80" s="50">
        <v>15000000</v>
      </c>
      <c r="F80" s="229"/>
      <c r="G80" s="325">
        <v>43010</v>
      </c>
      <c r="H80" s="141"/>
      <c r="I80" s="74">
        <f>138.05/111.82</f>
        <v>1.2345734215703812</v>
      </c>
      <c r="J80" s="32" t="s">
        <v>169</v>
      </c>
      <c r="K80" s="50">
        <f>+E80/I80</f>
        <v>12149945.67185802</v>
      </c>
      <c r="L80" s="164"/>
      <c r="M80" s="54"/>
    </row>
    <row r="81" spans="1:13" ht="14.25" x14ac:dyDescent="0.2">
      <c r="A81" s="172" t="s">
        <v>525</v>
      </c>
      <c r="B81" s="375"/>
      <c r="C81" s="55" t="s">
        <v>141</v>
      </c>
      <c r="D81" s="55" t="s">
        <v>142</v>
      </c>
      <c r="E81" s="50">
        <v>10000000</v>
      </c>
      <c r="F81" s="229"/>
      <c r="G81" s="325">
        <v>43039</v>
      </c>
      <c r="H81" s="141"/>
      <c r="I81" s="74">
        <f>138.05/111.82</f>
        <v>1.2345734215703812</v>
      </c>
      <c r="J81" s="32" t="s">
        <v>170</v>
      </c>
      <c r="K81" s="50">
        <f>+E81/I81</f>
        <v>8099963.7812386798</v>
      </c>
      <c r="L81" s="164"/>
      <c r="M81" s="54"/>
    </row>
    <row r="82" spans="1:13" ht="14.25" x14ac:dyDescent="0.2">
      <c r="A82" s="172" t="s">
        <v>525</v>
      </c>
      <c r="B82" s="375" t="s">
        <v>984</v>
      </c>
      <c r="C82" s="55" t="s">
        <v>141</v>
      </c>
      <c r="D82" s="55" t="s">
        <v>142</v>
      </c>
      <c r="E82" s="50">
        <v>3504000000</v>
      </c>
      <c r="F82" s="150"/>
      <c r="G82" s="325">
        <v>43200</v>
      </c>
      <c r="H82" s="141"/>
      <c r="I82" s="74">
        <f>141.05/111.82</f>
        <v>1.2614022536218925</v>
      </c>
      <c r="J82" s="32" t="s">
        <v>171</v>
      </c>
      <c r="K82" s="50">
        <f>+E82/I82</f>
        <v>2777860900.3899322</v>
      </c>
      <c r="L82" s="164" t="s">
        <v>306</v>
      </c>
      <c r="M82" s="54" t="s">
        <v>934</v>
      </c>
    </row>
    <row r="83" spans="1:13" ht="14.25" x14ac:dyDescent="0.2">
      <c r="A83" s="172" t="s">
        <v>525</v>
      </c>
      <c r="B83" s="375" t="s">
        <v>984</v>
      </c>
      <c r="C83" s="55" t="s">
        <v>141</v>
      </c>
      <c r="D83" s="55" t="s">
        <v>142</v>
      </c>
      <c r="E83" s="50">
        <v>3504000000</v>
      </c>
      <c r="F83" s="150"/>
      <c r="G83" s="325">
        <v>43200</v>
      </c>
      <c r="H83" s="141"/>
      <c r="I83" s="74">
        <f>141.05/111.82</f>
        <v>1.2614022536218925</v>
      </c>
      <c r="J83" s="32" t="s">
        <v>171</v>
      </c>
      <c r="K83" s="50">
        <f>+E83/I83</f>
        <v>2777860900.3899322</v>
      </c>
      <c r="L83" s="164" t="s">
        <v>306</v>
      </c>
      <c r="M83" s="54" t="s">
        <v>934</v>
      </c>
    </row>
    <row r="84" spans="1:13" ht="14.25" x14ac:dyDescent="0.2">
      <c r="A84" s="172" t="s">
        <v>525</v>
      </c>
      <c r="B84" s="375" t="s">
        <v>984</v>
      </c>
      <c r="C84" s="55" t="s">
        <v>141</v>
      </c>
      <c r="D84" s="55" t="s">
        <v>142</v>
      </c>
      <c r="E84" s="50">
        <v>2336000000</v>
      </c>
      <c r="F84" s="150"/>
      <c r="G84" s="325">
        <v>43196</v>
      </c>
      <c r="H84" s="141"/>
      <c r="I84" s="74">
        <f>141.05/111.82</f>
        <v>1.2614022536218925</v>
      </c>
      <c r="J84" s="32" t="s">
        <v>171</v>
      </c>
      <c r="K84" s="50">
        <f>+E84/I84</f>
        <v>1851907266.9266214</v>
      </c>
      <c r="L84" s="164" t="s">
        <v>306</v>
      </c>
      <c r="M84" s="54" t="s">
        <v>934</v>
      </c>
    </row>
    <row r="85" spans="1:13" ht="14.25" x14ac:dyDescent="0.2">
      <c r="A85" s="172" t="s">
        <v>525</v>
      </c>
      <c r="B85" s="375" t="s">
        <v>984</v>
      </c>
      <c r="C85" s="55" t="s">
        <v>141</v>
      </c>
      <c r="D85" s="55" t="s">
        <v>142</v>
      </c>
      <c r="E85" s="50">
        <v>18750000000</v>
      </c>
      <c r="F85" s="150"/>
      <c r="G85" s="325">
        <v>43304</v>
      </c>
      <c r="H85" s="141"/>
      <c r="I85" s="74">
        <f>142.28/111.82</f>
        <v>1.272402074763012</v>
      </c>
      <c r="J85" s="32" t="s">
        <v>304</v>
      </c>
      <c r="K85" s="50">
        <f>+E85/I85</f>
        <v>14735908068.597132</v>
      </c>
      <c r="L85" s="164" t="s">
        <v>306</v>
      </c>
      <c r="M85" s="54" t="s">
        <v>933</v>
      </c>
    </row>
    <row r="86" spans="1:13" ht="14.25" x14ac:dyDescent="0.2">
      <c r="A86" s="172" t="s">
        <v>525</v>
      </c>
      <c r="B86" s="375" t="s">
        <v>984</v>
      </c>
      <c r="C86" s="55" t="s">
        <v>141</v>
      </c>
      <c r="D86" s="55" t="s">
        <v>142</v>
      </c>
      <c r="E86" s="50">
        <v>6250000000</v>
      </c>
      <c r="F86" s="150"/>
      <c r="G86" s="325">
        <v>43326</v>
      </c>
      <c r="H86" s="141"/>
      <c r="I86" s="74">
        <f>142.1/111.82</f>
        <v>1.2707923448399214</v>
      </c>
      <c r="J86" s="32" t="s">
        <v>307</v>
      </c>
      <c r="K86" s="50">
        <f>+E86/I86</f>
        <v>4918191414.4968328</v>
      </c>
      <c r="L86" s="164" t="s">
        <v>306</v>
      </c>
      <c r="M86" s="54" t="s">
        <v>932</v>
      </c>
    </row>
    <row r="87" spans="1:13" ht="14.25" x14ac:dyDescent="0.2">
      <c r="A87" s="172" t="s">
        <v>525</v>
      </c>
      <c r="B87" s="375" t="s">
        <v>984</v>
      </c>
      <c r="C87" s="55" t="s">
        <v>141</v>
      </c>
      <c r="D87" s="55" t="s">
        <v>142</v>
      </c>
      <c r="E87" s="50">
        <v>1200000000</v>
      </c>
      <c r="F87" s="150"/>
      <c r="G87" s="325">
        <v>43349</v>
      </c>
      <c r="H87" s="141"/>
      <c r="I87" s="74">
        <f>142.27/111.82</f>
        <v>1.2723126453228404</v>
      </c>
      <c r="J87" s="32" t="s">
        <v>308</v>
      </c>
      <c r="K87" s="50">
        <f>+E87/I87</f>
        <v>943164405.70745754</v>
      </c>
      <c r="L87" s="164" t="s">
        <v>306</v>
      </c>
      <c r="M87" s="54" t="s">
        <v>931</v>
      </c>
    </row>
    <row r="88" spans="1:13" ht="14.25" x14ac:dyDescent="0.2">
      <c r="A88" s="172" t="s">
        <v>525</v>
      </c>
      <c r="B88" s="375" t="s">
        <v>984</v>
      </c>
      <c r="C88" s="55" t="s">
        <v>141</v>
      </c>
      <c r="D88" s="55" t="s">
        <v>142</v>
      </c>
      <c r="E88" s="50">
        <v>31260000000</v>
      </c>
      <c r="F88" s="150"/>
      <c r="G88" s="325">
        <v>43350</v>
      </c>
      <c r="H88" s="141"/>
      <c r="I88" s="74">
        <f>142.27/111.82</f>
        <v>1.2723126453228404</v>
      </c>
      <c r="J88" s="32" t="s">
        <v>308</v>
      </c>
      <c r="K88" s="50">
        <f>+E88/I88</f>
        <v>24569432768.679268</v>
      </c>
      <c r="L88" s="164" t="s">
        <v>306</v>
      </c>
      <c r="M88" s="54" t="s">
        <v>931</v>
      </c>
    </row>
    <row r="89" spans="1:13" ht="14.25" x14ac:dyDescent="0.2">
      <c r="A89" s="172" t="s">
        <v>525</v>
      </c>
      <c r="B89" s="375" t="s">
        <v>984</v>
      </c>
      <c r="C89" s="55" t="s">
        <v>141</v>
      </c>
      <c r="D89" s="55" t="s">
        <v>142</v>
      </c>
      <c r="E89" s="50">
        <v>774948587</v>
      </c>
      <c r="F89" s="150"/>
      <c r="G89" s="325">
        <v>43367</v>
      </c>
      <c r="H89" s="141"/>
      <c r="I89" s="74">
        <f>142.27/111.82</f>
        <v>1.2723126453228404</v>
      </c>
      <c r="J89" s="32" t="s">
        <v>308</v>
      </c>
      <c r="K89" s="50">
        <f>+E89/I89</f>
        <v>609086602.92640746</v>
      </c>
      <c r="L89" s="164" t="s">
        <v>306</v>
      </c>
      <c r="M89" s="54" t="s">
        <v>930</v>
      </c>
    </row>
    <row r="90" spans="1:13" ht="14.25" x14ac:dyDescent="0.2">
      <c r="A90" s="172" t="s">
        <v>525</v>
      </c>
      <c r="B90" s="375" t="s">
        <v>984</v>
      </c>
      <c r="C90" s="55" t="s">
        <v>141</v>
      </c>
      <c r="D90" s="55" t="s">
        <v>142</v>
      </c>
      <c r="E90" s="50">
        <v>500000000</v>
      </c>
      <c r="F90" s="150"/>
      <c r="G90" s="325">
        <v>43368</v>
      </c>
      <c r="H90" s="141"/>
      <c r="I90" s="74">
        <f>142.27/111.82</f>
        <v>1.2723126453228404</v>
      </c>
      <c r="J90" s="32" t="s">
        <v>308</v>
      </c>
      <c r="K90" s="50">
        <f>+E90/I90</f>
        <v>392985169.044774</v>
      </c>
      <c r="L90" s="164" t="s">
        <v>306</v>
      </c>
      <c r="M90" s="54" t="s">
        <v>930</v>
      </c>
    </row>
    <row r="91" spans="1:13" ht="14.25" x14ac:dyDescent="0.2">
      <c r="A91" s="172" t="s">
        <v>525</v>
      </c>
      <c r="B91" s="375" t="s">
        <v>984</v>
      </c>
      <c r="C91" s="55" t="s">
        <v>141</v>
      </c>
      <c r="D91" s="55" t="s">
        <v>142</v>
      </c>
      <c r="E91" s="50">
        <v>15938500</v>
      </c>
      <c r="F91" s="150"/>
      <c r="G91" s="325">
        <v>43369</v>
      </c>
      <c r="H91" s="141"/>
      <c r="I91" s="74">
        <f>142.27/111.82</f>
        <v>1.2723126453228404</v>
      </c>
      <c r="J91" s="32" t="s">
        <v>308</v>
      </c>
      <c r="K91" s="50">
        <f>+E91/I91</f>
        <v>12527188.233640261</v>
      </c>
      <c r="L91" s="164" t="s">
        <v>306</v>
      </c>
      <c r="M91" s="54" t="s">
        <v>930</v>
      </c>
    </row>
    <row r="92" spans="1:13" ht="14.25" x14ac:dyDescent="0.2">
      <c r="A92" s="172" t="s">
        <v>525</v>
      </c>
      <c r="B92" s="375" t="s">
        <v>984</v>
      </c>
      <c r="C92" s="55" t="s">
        <v>141</v>
      </c>
      <c r="D92" s="55" t="s">
        <v>142</v>
      </c>
      <c r="E92" s="50">
        <v>3849112913</v>
      </c>
      <c r="F92" s="150"/>
      <c r="G92" s="325">
        <v>43370</v>
      </c>
      <c r="H92" s="141"/>
      <c r="I92" s="74">
        <f>142.27/111.82</f>
        <v>1.2723126453228404</v>
      </c>
      <c r="J92" s="32" t="s">
        <v>308</v>
      </c>
      <c r="K92" s="50">
        <f>+E92/I92</f>
        <v>3025288577.5754547</v>
      </c>
      <c r="L92" s="164" t="s">
        <v>306</v>
      </c>
      <c r="M92" s="54" t="s">
        <v>930</v>
      </c>
    </row>
    <row r="93" spans="1:13" ht="14.25" x14ac:dyDescent="0.2">
      <c r="A93" s="172" t="s">
        <v>525</v>
      </c>
      <c r="B93" s="375" t="s">
        <v>984</v>
      </c>
      <c r="C93" s="55" t="s">
        <v>141</v>
      </c>
      <c r="D93" s="55" t="s">
        <v>142</v>
      </c>
      <c r="E93" s="50">
        <v>22318303139</v>
      </c>
      <c r="F93" s="150"/>
      <c r="G93" s="325">
        <v>43383</v>
      </c>
      <c r="H93" s="141"/>
      <c r="I93" s="74">
        <f>142.5/111.82</f>
        <v>1.2743695224467895</v>
      </c>
      <c r="J93" s="32" t="s">
        <v>314</v>
      </c>
      <c r="K93" s="50">
        <f>+E93/I93</f>
        <v>17513211628.091087</v>
      </c>
      <c r="L93" s="164"/>
      <c r="M93" s="54" t="s">
        <v>929</v>
      </c>
    </row>
    <row r="94" spans="1:13" ht="14.25" x14ac:dyDescent="0.2">
      <c r="A94" s="172" t="s">
        <v>525</v>
      </c>
      <c r="B94" s="375" t="s">
        <v>984</v>
      </c>
      <c r="C94" s="55" t="s">
        <v>141</v>
      </c>
      <c r="D94" s="55" t="s">
        <v>142</v>
      </c>
      <c r="E94" s="50">
        <v>134904238</v>
      </c>
      <c r="F94" s="150"/>
      <c r="G94" s="325">
        <v>43383</v>
      </c>
      <c r="H94" s="141"/>
      <c r="I94" s="74">
        <f>142.5/111.82</f>
        <v>1.2743695224467895</v>
      </c>
      <c r="J94" s="32" t="s">
        <v>314</v>
      </c>
      <c r="K94" s="50">
        <f>+E94/I94</f>
        <v>105859592.23270175</v>
      </c>
      <c r="L94" s="164"/>
      <c r="M94" s="54" t="s">
        <v>929</v>
      </c>
    </row>
    <row r="95" spans="1:13" ht="14.25" x14ac:dyDescent="0.2">
      <c r="A95" s="172" t="s">
        <v>525</v>
      </c>
      <c r="B95" s="375" t="s">
        <v>984</v>
      </c>
      <c r="C95" s="55" t="s">
        <v>141</v>
      </c>
      <c r="D95" s="55" t="s">
        <v>142</v>
      </c>
      <c r="E95" s="50">
        <v>22183398901</v>
      </c>
      <c r="F95" s="150"/>
      <c r="G95" s="325">
        <v>43383</v>
      </c>
      <c r="H95" s="141"/>
      <c r="I95" s="74">
        <f>142.5/111.82</f>
        <v>1.2743695224467895</v>
      </c>
      <c r="J95" s="32" t="s">
        <v>314</v>
      </c>
      <c r="K95" s="50">
        <f>+E95/I95</f>
        <v>17407352035.858387</v>
      </c>
      <c r="L95" s="164"/>
      <c r="M95" s="54" t="s">
        <v>929</v>
      </c>
    </row>
    <row r="96" spans="1:13" ht="14.25" x14ac:dyDescent="0.2">
      <c r="A96" s="172" t="s">
        <v>525</v>
      </c>
      <c r="B96" s="375" t="s">
        <v>984</v>
      </c>
      <c r="C96" s="55" t="s">
        <v>141</v>
      </c>
      <c r="D96" s="55" t="s">
        <v>142</v>
      </c>
      <c r="E96" s="50">
        <v>385000000</v>
      </c>
      <c r="F96" s="150"/>
      <c r="G96" s="325">
        <v>43399</v>
      </c>
      <c r="H96" s="141"/>
      <c r="I96" s="74">
        <f>142.5/111.82</f>
        <v>1.2743695224467895</v>
      </c>
      <c r="J96" s="32" t="s">
        <v>314</v>
      </c>
      <c r="K96" s="50">
        <f>+E96/I96</f>
        <v>302110175.43859649</v>
      </c>
      <c r="L96" s="164" t="s">
        <v>306</v>
      </c>
      <c r="M96" s="54"/>
    </row>
    <row r="97" spans="1:14" ht="14.25" x14ac:dyDescent="0.2">
      <c r="A97" s="172" t="s">
        <v>525</v>
      </c>
      <c r="B97" s="375" t="s">
        <v>984</v>
      </c>
      <c r="C97" s="55" t="s">
        <v>141</v>
      </c>
      <c r="D97" s="55" t="s">
        <v>142</v>
      </c>
      <c r="E97" s="50">
        <v>14493870000</v>
      </c>
      <c r="F97" s="150"/>
      <c r="G97" s="325">
        <v>43431</v>
      </c>
      <c r="H97" s="141"/>
      <c r="I97" s="74">
        <f>142.67/111.82</f>
        <v>1.2758898229297084</v>
      </c>
      <c r="J97" s="32" t="s">
        <v>319</v>
      </c>
      <c r="K97" s="50">
        <f>+E97/I97</f>
        <v>11359813159.03834</v>
      </c>
      <c r="L97" s="164" t="s">
        <v>306</v>
      </c>
      <c r="M97" s="54" t="s">
        <v>928</v>
      </c>
    </row>
    <row r="98" spans="1:14" ht="14.25" x14ac:dyDescent="0.2">
      <c r="A98" s="172" t="s">
        <v>525</v>
      </c>
      <c r="B98" s="375" t="s">
        <v>984</v>
      </c>
      <c r="C98" s="55" t="s">
        <v>141</v>
      </c>
      <c r="D98" s="55" t="s">
        <v>142</v>
      </c>
      <c r="E98" s="50">
        <v>4980000000</v>
      </c>
      <c r="F98" s="150"/>
      <c r="G98" s="325">
        <v>43494</v>
      </c>
      <c r="H98" s="141"/>
      <c r="I98" s="74">
        <f>100/78.05</f>
        <v>1.2812299807815504</v>
      </c>
      <c r="J98" s="32" t="s">
        <v>335</v>
      </c>
      <c r="K98" s="50">
        <f>+E98/I98</f>
        <v>3886889999.9999995</v>
      </c>
      <c r="L98" s="164" t="s">
        <v>341</v>
      </c>
      <c r="M98" s="54" t="s">
        <v>927</v>
      </c>
    </row>
    <row r="99" spans="1:14" ht="14.25" x14ac:dyDescent="0.2">
      <c r="A99" s="172" t="s">
        <v>525</v>
      </c>
      <c r="B99" s="375" t="s">
        <v>984</v>
      </c>
      <c r="C99" s="55" t="s">
        <v>141</v>
      </c>
      <c r="D99" s="55" t="s">
        <v>142</v>
      </c>
      <c r="E99" s="50">
        <v>645000000</v>
      </c>
      <c r="F99" s="150"/>
      <c r="G99" s="325">
        <v>43495</v>
      </c>
      <c r="H99" s="141"/>
      <c r="I99" s="74">
        <f>100/78.05</f>
        <v>1.2812299807815504</v>
      </c>
      <c r="J99" s="32" t="s">
        <v>335</v>
      </c>
      <c r="K99" s="50">
        <f>+E99/I99</f>
        <v>503422499.99999994</v>
      </c>
      <c r="L99" s="164" t="s">
        <v>341</v>
      </c>
      <c r="M99" s="54" t="s">
        <v>927</v>
      </c>
    </row>
    <row r="100" spans="1:14" ht="14.25" x14ac:dyDescent="0.2">
      <c r="A100" s="172" t="s">
        <v>525</v>
      </c>
      <c r="B100" s="375" t="s">
        <v>984</v>
      </c>
      <c r="C100" s="55" t="s">
        <v>141</v>
      </c>
      <c r="D100" s="55" t="s">
        <v>142</v>
      </c>
      <c r="E100" s="50">
        <v>16875000000</v>
      </c>
      <c r="F100" s="150"/>
      <c r="G100" s="325">
        <v>43497</v>
      </c>
      <c r="H100" s="141"/>
      <c r="I100" s="74">
        <f>100/78.05</f>
        <v>1.2812299807815504</v>
      </c>
      <c r="J100" s="32" t="s">
        <v>335</v>
      </c>
      <c r="K100" s="50">
        <f>+E100/I100</f>
        <v>13170937500</v>
      </c>
      <c r="L100" s="164" t="s">
        <v>341</v>
      </c>
      <c r="M100" s="54" t="s">
        <v>927</v>
      </c>
    </row>
    <row r="101" spans="1:14" ht="14.25" x14ac:dyDescent="0.2">
      <c r="A101" s="172" t="s">
        <v>525</v>
      </c>
      <c r="B101" s="375" t="s">
        <v>984</v>
      </c>
      <c r="C101" s="55" t="s">
        <v>141</v>
      </c>
      <c r="D101" s="55" t="s">
        <v>142</v>
      </c>
      <c r="E101" s="50">
        <v>9562500000</v>
      </c>
      <c r="F101" s="150"/>
      <c r="G101" s="325">
        <v>43504</v>
      </c>
      <c r="H101" s="141"/>
      <c r="I101" s="74">
        <f>100.6/78.05</f>
        <v>1.2889173606662396</v>
      </c>
      <c r="J101" s="32" t="s">
        <v>337</v>
      </c>
      <c r="K101" s="50">
        <f>+E101/I101</f>
        <v>7419017147.1172962</v>
      </c>
      <c r="L101" s="164" t="s">
        <v>341</v>
      </c>
      <c r="M101" s="54" t="s">
        <v>926</v>
      </c>
    </row>
    <row r="102" spans="1:14" ht="14.25" x14ac:dyDescent="0.2">
      <c r="A102" s="172" t="s">
        <v>525</v>
      </c>
      <c r="B102" s="375" t="s">
        <v>984</v>
      </c>
      <c r="C102" s="55" t="s">
        <v>141</v>
      </c>
      <c r="D102" s="55" t="s">
        <v>142</v>
      </c>
      <c r="E102" s="50">
        <v>9562500000</v>
      </c>
      <c r="F102" s="150"/>
      <c r="G102" s="325">
        <v>43504</v>
      </c>
      <c r="H102" s="141"/>
      <c r="I102" s="74">
        <f>100.6/78.05</f>
        <v>1.2889173606662396</v>
      </c>
      <c r="J102" s="32" t="s">
        <v>337</v>
      </c>
      <c r="K102" s="50">
        <f>+E102/I102</f>
        <v>7419017147.1172962</v>
      </c>
      <c r="L102" s="164" t="s">
        <v>341</v>
      </c>
      <c r="M102" s="54" t="s">
        <v>926</v>
      </c>
    </row>
    <row r="103" spans="1:14" ht="14.25" x14ac:dyDescent="0.2">
      <c r="A103" s="172" t="s">
        <v>525</v>
      </c>
      <c r="B103" s="375" t="s">
        <v>984</v>
      </c>
      <c r="C103" s="55" t="s">
        <v>141</v>
      </c>
      <c r="D103" s="55" t="s">
        <v>142</v>
      </c>
      <c r="E103" s="50">
        <v>1600000000</v>
      </c>
      <c r="F103" s="150"/>
      <c r="G103" s="325">
        <v>43518</v>
      </c>
      <c r="H103" s="141"/>
      <c r="I103" s="74">
        <f>100.6/78.05</f>
        <v>1.2889173606662396</v>
      </c>
      <c r="J103" s="32" t="s">
        <v>337</v>
      </c>
      <c r="K103" s="50">
        <f>+E103/I103</f>
        <v>1241351888.6679921</v>
      </c>
      <c r="L103" s="164" t="s">
        <v>341</v>
      </c>
      <c r="M103" s="54" t="s">
        <v>925</v>
      </c>
    </row>
    <row r="104" spans="1:14" ht="14.25" x14ac:dyDescent="0.2">
      <c r="A104" s="172" t="s">
        <v>525</v>
      </c>
      <c r="B104" s="375" t="s">
        <v>984</v>
      </c>
      <c r="C104" s="55" t="s">
        <v>141</v>
      </c>
      <c r="D104" s="55" t="s">
        <v>142</v>
      </c>
      <c r="E104" s="50">
        <v>1500000000</v>
      </c>
      <c r="F104" s="150"/>
      <c r="G104" s="325">
        <v>43521</v>
      </c>
      <c r="H104" s="141"/>
      <c r="I104" s="74">
        <f>100.6/78.05</f>
        <v>1.2889173606662396</v>
      </c>
      <c r="J104" s="32" t="s">
        <v>337</v>
      </c>
      <c r="K104" s="50">
        <f>+E104/I104</f>
        <v>1163767395.6262424</v>
      </c>
      <c r="L104" s="164" t="s">
        <v>341</v>
      </c>
      <c r="M104" s="54" t="s">
        <v>925</v>
      </c>
    </row>
    <row r="105" spans="1:14" ht="14.25" x14ac:dyDescent="0.2">
      <c r="A105" s="172" t="s">
        <v>525</v>
      </c>
      <c r="B105" s="375" t="s">
        <v>984</v>
      </c>
      <c r="C105" s="55" t="s">
        <v>141</v>
      </c>
      <c r="D105" s="55" t="s">
        <v>142</v>
      </c>
      <c r="E105" s="50">
        <v>3275000004.98</v>
      </c>
      <c r="F105" s="150"/>
      <c r="G105" s="325">
        <v>43522</v>
      </c>
      <c r="H105" s="141"/>
      <c r="I105" s="74">
        <f>100.6/78.05</f>
        <v>1.2889173606662396</v>
      </c>
      <c r="J105" s="32" t="s">
        <v>337</v>
      </c>
      <c r="K105" s="50">
        <f>+E105/I105</f>
        <v>2540892150.9810038</v>
      </c>
      <c r="L105" s="164" t="s">
        <v>341</v>
      </c>
      <c r="M105" s="54" t="s">
        <v>925</v>
      </c>
    </row>
    <row r="106" spans="1:14" ht="14.25" x14ac:dyDescent="0.2">
      <c r="A106" s="172" t="s">
        <v>525</v>
      </c>
      <c r="B106" s="375" t="s">
        <v>984</v>
      </c>
      <c r="C106" s="55" t="s">
        <v>141</v>
      </c>
      <c r="D106" s="55" t="s">
        <v>142</v>
      </c>
      <c r="E106" s="50">
        <v>4500000000</v>
      </c>
      <c r="F106" s="150"/>
      <c r="G106" s="325">
        <v>43544</v>
      </c>
      <c r="H106" s="141"/>
      <c r="I106" s="74">
        <f>101.18/78.05</f>
        <v>1.2963484945547727</v>
      </c>
      <c r="J106" s="32" t="s">
        <v>342</v>
      </c>
      <c r="K106" s="50">
        <f>+E106/I106</f>
        <v>3471288792.2514324</v>
      </c>
      <c r="L106" s="164" t="s">
        <v>341</v>
      </c>
      <c r="M106" s="54" t="s">
        <v>923</v>
      </c>
      <c r="N106" s="166" t="s">
        <v>924</v>
      </c>
    </row>
    <row r="107" spans="1:14" ht="14.25" x14ac:dyDescent="0.2">
      <c r="A107" s="172" t="s">
        <v>525</v>
      </c>
      <c r="B107" s="375" t="s">
        <v>984</v>
      </c>
      <c r="C107" s="55" t="s">
        <v>141</v>
      </c>
      <c r="D107" s="55" t="s">
        <v>142</v>
      </c>
      <c r="E107" s="50">
        <v>13500000000</v>
      </c>
      <c r="F107" s="150"/>
      <c r="G107" s="325">
        <v>43543</v>
      </c>
      <c r="H107" s="141"/>
      <c r="I107" s="74">
        <f>101.18/78.05</f>
        <v>1.2963484945547727</v>
      </c>
      <c r="J107" s="32" t="s">
        <v>342</v>
      </c>
      <c r="K107" s="50">
        <f>+E107/I107</f>
        <v>10413866376.754297</v>
      </c>
      <c r="L107" s="164" t="s">
        <v>341</v>
      </c>
      <c r="M107" s="54" t="s">
        <v>923</v>
      </c>
    </row>
    <row r="108" spans="1:14" ht="14.25" x14ac:dyDescent="0.2">
      <c r="A108" s="172" t="s">
        <v>525</v>
      </c>
      <c r="B108" s="375" t="s">
        <v>984</v>
      </c>
      <c r="C108" s="55" t="s">
        <v>141</v>
      </c>
      <c r="D108" s="55" t="s">
        <v>142</v>
      </c>
      <c r="E108" s="50">
        <v>13500000000</v>
      </c>
      <c r="F108" s="150"/>
      <c r="G108" s="325">
        <v>43546</v>
      </c>
      <c r="H108" s="141"/>
      <c r="I108" s="74">
        <f>101.18/78.05</f>
        <v>1.2963484945547727</v>
      </c>
      <c r="J108" s="32" t="s">
        <v>342</v>
      </c>
      <c r="K108" s="50">
        <f>+E108/I108</f>
        <v>10413866376.754297</v>
      </c>
      <c r="L108" s="164" t="s">
        <v>341</v>
      </c>
      <c r="M108" s="54" t="s">
        <v>922</v>
      </c>
    </row>
    <row r="109" spans="1:14" ht="14.25" x14ac:dyDescent="0.2">
      <c r="A109" s="172" t="s">
        <v>525</v>
      </c>
      <c r="B109" s="375" t="s">
        <v>984</v>
      </c>
      <c r="C109" s="55" t="s">
        <v>141</v>
      </c>
      <c r="D109" s="55" t="s">
        <v>142</v>
      </c>
      <c r="E109" s="50">
        <v>8000000000</v>
      </c>
      <c r="F109" s="150"/>
      <c r="G109" s="325">
        <v>43551</v>
      </c>
      <c r="H109" s="141"/>
      <c r="I109" s="74">
        <f>101.18/78.05</f>
        <v>1.2963484945547727</v>
      </c>
      <c r="J109" s="32" t="s">
        <v>342</v>
      </c>
      <c r="K109" s="50">
        <f>+E109/I109</f>
        <v>6171180075.113658</v>
      </c>
      <c r="L109" s="164" t="s">
        <v>341</v>
      </c>
      <c r="M109" s="54"/>
    </row>
    <row r="110" spans="1:14" ht="14.25" x14ac:dyDescent="0.2">
      <c r="A110" s="172" t="s">
        <v>525</v>
      </c>
      <c r="B110" s="375" t="s">
        <v>984</v>
      </c>
      <c r="C110" s="55" t="s">
        <v>141</v>
      </c>
      <c r="D110" s="55" t="s">
        <v>142</v>
      </c>
      <c r="E110" s="50">
        <v>1245000000</v>
      </c>
      <c r="F110" s="150"/>
      <c r="G110" s="325">
        <v>43558</v>
      </c>
      <c r="H110" s="141"/>
      <c r="I110" s="74">
        <f>101.62/78.05</f>
        <v>1.3019859064702115</v>
      </c>
      <c r="J110" s="32" t="s">
        <v>346</v>
      </c>
      <c r="K110" s="50">
        <f>+E110/I110</f>
        <v>956231548.90769529</v>
      </c>
      <c r="L110" s="164" t="s">
        <v>341</v>
      </c>
      <c r="M110" s="54" t="s">
        <v>921</v>
      </c>
    </row>
    <row r="111" spans="1:14" ht="14.25" x14ac:dyDescent="0.2">
      <c r="A111" s="172" t="s">
        <v>525</v>
      </c>
      <c r="B111" s="375" t="s">
        <v>984</v>
      </c>
      <c r="C111" s="55" t="s">
        <v>141</v>
      </c>
      <c r="D111" s="55" t="s">
        <v>142</v>
      </c>
      <c r="E111" s="50">
        <v>1494000000</v>
      </c>
      <c r="F111" s="150"/>
      <c r="G111" s="325">
        <v>43559</v>
      </c>
      <c r="H111" s="141"/>
      <c r="I111" s="74">
        <f>101.62/78.05</f>
        <v>1.3019859064702115</v>
      </c>
      <c r="J111" s="32" t="s">
        <v>346</v>
      </c>
      <c r="K111" s="50">
        <f>+E111/I111</f>
        <v>1147477858.6892343</v>
      </c>
      <c r="L111" s="164" t="s">
        <v>341</v>
      </c>
      <c r="M111" s="54" t="s">
        <v>921</v>
      </c>
    </row>
    <row r="112" spans="1:14" ht="14.25" x14ac:dyDescent="0.2">
      <c r="A112" s="172" t="s">
        <v>525</v>
      </c>
      <c r="B112" s="375" t="s">
        <v>984</v>
      </c>
      <c r="C112" s="55" t="s">
        <v>141</v>
      </c>
      <c r="D112" s="55" t="s">
        <v>142</v>
      </c>
      <c r="E112" s="50">
        <v>10261000000</v>
      </c>
      <c r="F112" s="150"/>
      <c r="G112" s="325">
        <v>43560</v>
      </c>
      <c r="H112" s="141"/>
      <c r="I112" s="74">
        <f>101.62/78.05</f>
        <v>1.3019859064702115</v>
      </c>
      <c r="J112" s="32" t="s">
        <v>346</v>
      </c>
      <c r="K112" s="50">
        <f>+E112/I112</f>
        <v>7881037689.4312134</v>
      </c>
      <c r="L112" s="164" t="s">
        <v>341</v>
      </c>
      <c r="M112" s="54" t="s">
        <v>921</v>
      </c>
    </row>
    <row r="113" spans="1:14" ht="14.25" x14ac:dyDescent="0.2">
      <c r="A113" s="172" t="s">
        <v>525</v>
      </c>
      <c r="B113" s="375" t="s">
        <v>984</v>
      </c>
      <c r="C113" s="55" t="s">
        <v>141</v>
      </c>
      <c r="D113" s="55" t="s">
        <v>142</v>
      </c>
      <c r="E113" s="50">
        <v>8527000000</v>
      </c>
      <c r="F113" s="150"/>
      <c r="G113" s="325">
        <v>43567</v>
      </c>
      <c r="H113" s="141"/>
      <c r="I113" s="74">
        <f>101.62/78.05</f>
        <v>1.3019859064702115</v>
      </c>
      <c r="J113" s="32" t="s">
        <v>346</v>
      </c>
      <c r="K113" s="50">
        <f>+E113/I113</f>
        <v>6549226038.1814594</v>
      </c>
      <c r="L113" s="164" t="s">
        <v>341</v>
      </c>
      <c r="M113" s="54" t="s">
        <v>920</v>
      </c>
    </row>
    <row r="114" spans="1:14" ht="14.25" x14ac:dyDescent="0.2">
      <c r="A114" s="172" t="s">
        <v>525</v>
      </c>
      <c r="B114" s="375" t="s">
        <v>984</v>
      </c>
      <c r="C114" s="55" t="s">
        <v>141</v>
      </c>
      <c r="D114" s="55" t="s">
        <v>142</v>
      </c>
      <c r="E114" s="50">
        <v>1494000000</v>
      </c>
      <c r="F114" s="150"/>
      <c r="G114" s="325">
        <v>43570</v>
      </c>
      <c r="H114" s="141"/>
      <c r="I114" s="74">
        <f>101.62/78.05</f>
        <v>1.3019859064702115</v>
      </c>
      <c r="J114" s="32" t="s">
        <v>346</v>
      </c>
      <c r="K114" s="50">
        <f>+E114/I114</f>
        <v>1147477858.6892343</v>
      </c>
      <c r="L114" s="164" t="s">
        <v>341</v>
      </c>
      <c r="M114" s="54" t="s">
        <v>919</v>
      </c>
    </row>
    <row r="115" spans="1:14" ht="14.25" x14ac:dyDescent="0.2">
      <c r="A115" s="172" t="s">
        <v>525</v>
      </c>
      <c r="B115" s="375" t="s">
        <v>984</v>
      </c>
      <c r="C115" s="55" t="s">
        <v>141</v>
      </c>
      <c r="D115" s="55" t="s">
        <v>142</v>
      </c>
      <c r="E115" s="50">
        <v>4500000000</v>
      </c>
      <c r="F115" s="150"/>
      <c r="G115" s="325">
        <v>43579</v>
      </c>
      <c r="H115" s="141"/>
      <c r="I115" s="74">
        <f>101.62/78.05</f>
        <v>1.3019859064702115</v>
      </c>
      <c r="J115" s="32" t="s">
        <v>346</v>
      </c>
      <c r="K115" s="50">
        <f>+E115/I115</f>
        <v>3456258610.5097418</v>
      </c>
      <c r="L115" s="164" t="s">
        <v>341</v>
      </c>
      <c r="M115" s="54" t="s">
        <v>919</v>
      </c>
      <c r="N115" s="220"/>
    </row>
    <row r="116" spans="1:14" ht="14.25" x14ac:dyDescent="0.2">
      <c r="A116" s="172" t="s">
        <v>525</v>
      </c>
      <c r="B116" s="375" t="s">
        <v>984</v>
      </c>
      <c r="C116" s="55" t="s">
        <v>141</v>
      </c>
      <c r="D116" s="55" t="s">
        <v>142</v>
      </c>
      <c r="E116" s="50">
        <v>4500000000</v>
      </c>
      <c r="F116" s="150"/>
      <c r="G116" s="325">
        <v>43579</v>
      </c>
      <c r="H116" s="141"/>
      <c r="I116" s="74">
        <f>101.62/78.05</f>
        <v>1.3019859064702115</v>
      </c>
      <c r="J116" s="32" t="s">
        <v>346</v>
      </c>
      <c r="K116" s="50">
        <f>+E116/I116</f>
        <v>3456258610.5097418</v>
      </c>
      <c r="L116" s="164" t="s">
        <v>341</v>
      </c>
      <c r="M116" s="54" t="s">
        <v>919</v>
      </c>
      <c r="N116" s="220"/>
    </row>
    <row r="117" spans="1:14" ht="14.25" x14ac:dyDescent="0.2">
      <c r="A117" s="172" t="s">
        <v>525</v>
      </c>
      <c r="B117" s="375" t="s">
        <v>984</v>
      </c>
      <c r="C117" s="55" t="s">
        <v>141</v>
      </c>
      <c r="D117" s="55" t="s">
        <v>142</v>
      </c>
      <c r="E117" s="50">
        <v>498000000</v>
      </c>
      <c r="F117" s="150"/>
      <c r="G117" s="325">
        <v>43578</v>
      </c>
      <c r="H117" s="141"/>
      <c r="I117" s="74">
        <f>101.62/78.05</f>
        <v>1.3019859064702115</v>
      </c>
      <c r="J117" s="32" t="s">
        <v>346</v>
      </c>
      <c r="K117" s="50">
        <f>+E117/I117</f>
        <v>382492619.56307811</v>
      </c>
      <c r="L117" s="164" t="s">
        <v>341</v>
      </c>
      <c r="M117" s="54" t="s">
        <v>919</v>
      </c>
    </row>
    <row r="118" spans="1:14" ht="14.25" x14ac:dyDescent="0.2">
      <c r="A118" s="172" t="s">
        <v>525</v>
      </c>
      <c r="B118" s="375" t="s">
        <v>984</v>
      </c>
      <c r="C118" s="55" t="s">
        <v>141</v>
      </c>
      <c r="D118" s="55" t="s">
        <v>142</v>
      </c>
      <c r="E118" s="50">
        <v>740000000</v>
      </c>
      <c r="F118" s="150"/>
      <c r="G118" s="325">
        <v>43579</v>
      </c>
      <c r="H118" s="141"/>
      <c r="I118" s="74">
        <f>101.62/78.05</f>
        <v>1.3019859064702115</v>
      </c>
      <c r="J118" s="32" t="s">
        <v>346</v>
      </c>
      <c r="K118" s="50">
        <f>+E118/I118</f>
        <v>568362527.061602</v>
      </c>
      <c r="L118" s="164" t="s">
        <v>341</v>
      </c>
      <c r="M118" s="54" t="s">
        <v>919</v>
      </c>
    </row>
    <row r="119" spans="1:14" ht="14.25" x14ac:dyDescent="0.2">
      <c r="A119" s="172" t="s">
        <v>525</v>
      </c>
      <c r="B119" s="375" t="s">
        <v>984</v>
      </c>
      <c r="C119" s="55" t="s">
        <v>141</v>
      </c>
      <c r="D119" s="55" t="s">
        <v>142</v>
      </c>
      <c r="E119" s="50">
        <v>4875000000</v>
      </c>
      <c r="F119" s="150"/>
      <c r="G119" s="325">
        <v>43581</v>
      </c>
      <c r="H119" s="141"/>
      <c r="I119" s="74">
        <f>101.62/78.05</f>
        <v>1.3019859064702115</v>
      </c>
      <c r="J119" s="32" t="s">
        <v>346</v>
      </c>
      <c r="K119" s="50">
        <f>+E119/I119</f>
        <v>3744280161.3855538</v>
      </c>
      <c r="L119" s="164" t="s">
        <v>398</v>
      </c>
      <c r="M119" s="54" t="s">
        <v>918</v>
      </c>
    </row>
    <row r="120" spans="1:14" ht="14.25" x14ac:dyDescent="0.2">
      <c r="A120" s="172" t="s">
        <v>525</v>
      </c>
      <c r="B120" s="375" t="s">
        <v>984</v>
      </c>
      <c r="C120" s="55" t="s">
        <v>141</v>
      </c>
      <c r="D120" s="55" t="s">
        <v>142</v>
      </c>
      <c r="E120" s="50">
        <v>3366000000</v>
      </c>
      <c r="F120" s="150"/>
      <c r="G120" s="325">
        <v>43591</v>
      </c>
      <c r="H120" s="141"/>
      <c r="I120" s="74">
        <f>102.12/78.05</f>
        <v>1.3083920563741192</v>
      </c>
      <c r="J120" s="32" t="s">
        <v>400</v>
      </c>
      <c r="K120" s="50">
        <f>+E120/I120</f>
        <v>2572623384.253819</v>
      </c>
      <c r="L120" s="164" t="s">
        <v>398</v>
      </c>
      <c r="M120" s="54" t="s">
        <v>917</v>
      </c>
    </row>
    <row r="121" spans="1:14" ht="14.25" x14ac:dyDescent="0.2">
      <c r="A121" s="172" t="s">
        <v>525</v>
      </c>
      <c r="B121" s="375" t="s">
        <v>984</v>
      </c>
      <c r="C121" s="55" t="s">
        <v>141</v>
      </c>
      <c r="D121" s="55" t="s">
        <v>142</v>
      </c>
      <c r="E121" s="50">
        <v>4625000000</v>
      </c>
      <c r="F121" s="150"/>
      <c r="G121" s="325">
        <v>44120</v>
      </c>
      <c r="H121" s="141"/>
      <c r="I121" s="74">
        <f>[29]IPC!$S$18/78.05</f>
        <v>1.3490070467648945</v>
      </c>
      <c r="J121" s="32" t="s">
        <v>800</v>
      </c>
      <c r="K121" s="50">
        <f>+E121/I121</f>
        <v>3428447620.8566813</v>
      </c>
      <c r="L121" s="164" t="s">
        <v>341</v>
      </c>
      <c r="M121" s="54" t="s">
        <v>964</v>
      </c>
    </row>
    <row r="122" spans="1:14" ht="14.25" x14ac:dyDescent="0.2">
      <c r="A122" s="172" t="s">
        <v>525</v>
      </c>
      <c r="B122" s="375" t="s">
        <v>984</v>
      </c>
      <c r="C122" s="55" t="s">
        <v>141</v>
      </c>
      <c r="D122" s="55" t="s">
        <v>142</v>
      </c>
      <c r="E122" s="50">
        <v>6937500000</v>
      </c>
      <c r="F122" s="150"/>
      <c r="G122" s="325">
        <v>44124</v>
      </c>
      <c r="H122" s="141"/>
      <c r="I122" s="74">
        <f>[29]IPC!$S$18/78.05</f>
        <v>1.3490070467648945</v>
      </c>
      <c r="J122" s="32" t="s">
        <v>800</v>
      </c>
      <c r="K122" s="50">
        <f>+E122/I122</f>
        <v>5142671431.2850218</v>
      </c>
      <c r="L122" s="164" t="s">
        <v>341</v>
      </c>
      <c r="M122" s="54" t="s">
        <v>964</v>
      </c>
    </row>
    <row r="123" spans="1:14" ht="14.25" x14ac:dyDescent="0.2">
      <c r="A123" s="172" t="s">
        <v>525</v>
      </c>
      <c r="B123" s="375" t="s">
        <v>984</v>
      </c>
      <c r="C123" s="55" t="s">
        <v>141</v>
      </c>
      <c r="D123" s="55" t="s">
        <v>142</v>
      </c>
      <c r="E123" s="50">
        <v>6937500000</v>
      </c>
      <c r="F123" s="150"/>
      <c r="G123" s="325">
        <v>44124</v>
      </c>
      <c r="H123" s="141"/>
      <c r="I123" s="74">
        <f>[29]IPC!$S$18/78.05</f>
        <v>1.3490070467648945</v>
      </c>
      <c r="J123" s="32" t="s">
        <v>800</v>
      </c>
      <c r="K123" s="50">
        <f>+E123/I123</f>
        <v>5142671431.2850218</v>
      </c>
      <c r="L123" s="164" t="s">
        <v>341</v>
      </c>
      <c r="M123" s="54" t="s">
        <v>964</v>
      </c>
    </row>
    <row r="124" spans="1:14" ht="14.25" x14ac:dyDescent="0.2">
      <c r="A124" s="172" t="s">
        <v>525</v>
      </c>
      <c r="B124" s="375" t="s">
        <v>984</v>
      </c>
      <c r="C124" s="55" t="s">
        <v>141</v>
      </c>
      <c r="D124" s="55" t="s">
        <v>142</v>
      </c>
      <c r="E124" s="50">
        <v>2750000000</v>
      </c>
      <c r="F124" s="150"/>
      <c r="G124" s="325">
        <v>44216</v>
      </c>
      <c r="H124" s="141"/>
      <c r="I124" s="74">
        <f>[29]IPC!$S$21/78.05</f>
        <v>1.3514413837283794</v>
      </c>
      <c r="J124" s="32" t="s">
        <v>1042</v>
      </c>
      <c r="K124" s="50">
        <f>+E124/I124</f>
        <v>2034864429.2756917</v>
      </c>
      <c r="L124" s="164" t="s">
        <v>341</v>
      </c>
      <c r="M124" s="295"/>
    </row>
    <row r="125" spans="1:14" ht="14.25" x14ac:dyDescent="0.2">
      <c r="A125" s="172" t="s">
        <v>525</v>
      </c>
      <c r="B125" s="375" t="s">
        <v>984</v>
      </c>
      <c r="C125" s="55" t="s">
        <v>141</v>
      </c>
      <c r="D125" s="55" t="s">
        <v>142</v>
      </c>
      <c r="E125" s="50">
        <v>4125000000</v>
      </c>
      <c r="F125" s="150"/>
      <c r="G125" s="325">
        <v>44216</v>
      </c>
      <c r="H125" s="141"/>
      <c r="I125" s="74">
        <f>[29]IPC!$S$21/78.05</f>
        <v>1.3514413837283794</v>
      </c>
      <c r="J125" s="32" t="s">
        <v>1042</v>
      </c>
      <c r="K125" s="50">
        <f>+E125/I125</f>
        <v>3052296643.9135375</v>
      </c>
      <c r="L125" s="164" t="s">
        <v>341</v>
      </c>
      <c r="M125" s="295"/>
    </row>
    <row r="126" spans="1:14" ht="14.25" x14ac:dyDescent="0.2">
      <c r="A126" s="172" t="s">
        <v>525</v>
      </c>
      <c r="B126" s="375" t="s">
        <v>984</v>
      </c>
      <c r="C126" s="55" t="s">
        <v>141</v>
      </c>
      <c r="D126" s="55" t="s">
        <v>142</v>
      </c>
      <c r="E126" s="50">
        <v>4125000000</v>
      </c>
      <c r="F126" s="150"/>
      <c r="G126" s="325">
        <v>44216</v>
      </c>
      <c r="H126" s="141"/>
      <c r="I126" s="74">
        <f>[29]IPC!$S$21/78.05</f>
        <v>1.3514413837283794</v>
      </c>
      <c r="J126" s="32" t="s">
        <v>1042</v>
      </c>
      <c r="K126" s="50">
        <f>+E126/I126</f>
        <v>3052296643.9135375</v>
      </c>
      <c r="L126" s="164" t="s">
        <v>341</v>
      </c>
      <c r="M126" s="295"/>
    </row>
    <row r="127" spans="1:14" ht="14.25" hidden="1" outlineLevel="1" x14ac:dyDescent="0.2">
      <c r="A127" s="172" t="s">
        <v>525</v>
      </c>
      <c r="B127" s="375"/>
      <c r="C127" s="55"/>
      <c r="D127" s="55"/>
      <c r="E127" s="50"/>
      <c r="F127" s="150"/>
      <c r="G127" s="325"/>
      <c r="H127" s="141"/>
      <c r="I127" s="74"/>
      <c r="J127" s="32"/>
      <c r="K127" s="50"/>
      <c r="L127" s="164"/>
      <c r="M127" s="54"/>
    </row>
    <row r="128" spans="1:14" ht="14.25" hidden="1" outlineLevel="1" x14ac:dyDescent="0.2">
      <c r="A128" s="172" t="s">
        <v>525</v>
      </c>
      <c r="B128" s="375"/>
      <c r="C128" s="55"/>
      <c r="D128" s="55"/>
      <c r="E128" s="50"/>
      <c r="F128" s="150"/>
      <c r="G128" s="325"/>
      <c r="H128" s="141"/>
      <c r="I128" s="74"/>
      <c r="J128" s="32"/>
      <c r="K128" s="50"/>
      <c r="L128" s="164"/>
      <c r="M128" s="54"/>
    </row>
    <row r="129" spans="1:18" ht="14.25" hidden="1" outlineLevel="1" x14ac:dyDescent="0.2">
      <c r="A129" s="172" t="s">
        <v>525</v>
      </c>
      <c r="B129" s="375"/>
      <c r="C129" s="55"/>
      <c r="D129" s="55"/>
      <c r="E129" s="50"/>
      <c r="F129" s="150"/>
      <c r="G129" s="325"/>
      <c r="H129" s="141"/>
      <c r="I129" s="74"/>
      <c r="J129" s="32"/>
      <c r="K129" s="50"/>
      <c r="L129" s="164"/>
      <c r="M129" s="54"/>
    </row>
    <row r="130" spans="1:18" ht="14.25" hidden="1" outlineLevel="1" x14ac:dyDescent="0.2">
      <c r="A130" s="172" t="s">
        <v>525</v>
      </c>
      <c r="B130" s="375"/>
      <c r="C130" s="55"/>
      <c r="D130" s="55"/>
      <c r="E130" s="50"/>
      <c r="F130" s="150"/>
      <c r="G130" s="325"/>
      <c r="H130" s="141"/>
      <c r="I130" s="74"/>
      <c r="J130" s="32"/>
      <c r="K130" s="50"/>
      <c r="L130" s="164"/>
      <c r="M130" s="54"/>
    </row>
    <row r="131" spans="1:18" ht="14.25" hidden="1" outlineLevel="1" x14ac:dyDescent="0.2">
      <c r="A131" s="172" t="s">
        <v>525</v>
      </c>
      <c r="B131" s="375"/>
      <c r="C131" s="55"/>
      <c r="D131" s="55"/>
      <c r="E131" s="50"/>
      <c r="F131" s="150"/>
      <c r="G131" s="325"/>
      <c r="H131" s="141"/>
      <c r="I131" s="74"/>
      <c r="J131" s="32"/>
      <c r="K131" s="50"/>
      <c r="L131" s="164"/>
      <c r="M131" s="54"/>
    </row>
    <row r="132" spans="1:18" ht="14.25" hidden="1" outlineLevel="1" x14ac:dyDescent="0.2">
      <c r="A132" s="172" t="s">
        <v>525</v>
      </c>
      <c r="B132" s="375"/>
      <c r="C132" s="55"/>
      <c r="D132" s="55"/>
      <c r="E132" s="50"/>
      <c r="F132" s="150"/>
      <c r="G132" s="325"/>
      <c r="H132" s="141"/>
      <c r="I132" s="74"/>
      <c r="J132" s="32"/>
      <c r="K132" s="50"/>
      <c r="L132" s="164"/>
      <c r="M132" s="54"/>
    </row>
    <row r="133" spans="1:18" ht="14.25" hidden="1" outlineLevel="1" x14ac:dyDescent="0.2">
      <c r="A133" s="172" t="s">
        <v>525</v>
      </c>
      <c r="B133" s="375"/>
      <c r="C133" s="55"/>
      <c r="D133" s="55"/>
      <c r="E133" s="50"/>
      <c r="F133" s="150"/>
      <c r="G133" s="325"/>
      <c r="H133" s="141"/>
      <c r="I133" s="74"/>
      <c r="J133" s="32"/>
      <c r="K133" s="50"/>
      <c r="L133" s="164"/>
      <c r="M133" s="54"/>
    </row>
    <row r="134" spans="1:18" ht="15" collapsed="1" x14ac:dyDescent="0.2">
      <c r="A134" s="172" t="s">
        <v>525</v>
      </c>
      <c r="B134" s="375"/>
      <c r="C134" s="55"/>
      <c r="D134" s="114" t="s">
        <v>172</v>
      </c>
      <c r="E134" s="228">
        <f>SUM(E15:E123)</f>
        <v>402847324524.47998</v>
      </c>
      <c r="F134" s="150"/>
      <c r="G134" s="325"/>
      <c r="H134" s="141"/>
      <c r="I134" s="50"/>
      <c r="J134" s="50"/>
      <c r="K134" s="228">
        <f>SUM(K15:K123)</f>
        <v>322731687608.57544</v>
      </c>
      <c r="L134" s="164"/>
      <c r="M134" s="54"/>
    </row>
    <row r="135" spans="1:18" ht="14.25" x14ac:dyDescent="0.2">
      <c r="A135" s="172" t="s">
        <v>525</v>
      </c>
      <c r="B135" s="375" t="s">
        <v>982</v>
      </c>
      <c r="C135" s="55" t="s">
        <v>141</v>
      </c>
      <c r="D135" s="55" t="s">
        <v>173</v>
      </c>
      <c r="E135" s="50">
        <v>578332629.87</v>
      </c>
      <c r="F135" s="150"/>
      <c r="G135" s="325">
        <v>42278</v>
      </c>
      <c r="H135" s="141"/>
      <c r="I135" s="39">
        <f>123.78/111.82</f>
        <v>1.1069576104453587</v>
      </c>
      <c r="J135" s="32" t="s">
        <v>174</v>
      </c>
      <c r="K135" s="50">
        <f>+E135/I135</f>
        <v>522452372.53242362</v>
      </c>
      <c r="L135" s="164" t="s">
        <v>983</v>
      </c>
      <c r="M135" s="54"/>
    </row>
    <row r="136" spans="1:18" ht="14.25" x14ac:dyDescent="0.2">
      <c r="A136" s="172" t="s">
        <v>525</v>
      </c>
      <c r="B136" s="375" t="s">
        <v>982</v>
      </c>
      <c r="C136" s="55" t="s">
        <v>141</v>
      </c>
      <c r="D136" s="55" t="s">
        <v>173</v>
      </c>
      <c r="E136" s="50">
        <v>985800898.62</v>
      </c>
      <c r="F136" s="150"/>
      <c r="G136" s="325">
        <v>42369</v>
      </c>
      <c r="H136" s="141"/>
      <c r="I136" s="74">
        <f>125.37/111.82</f>
        <v>1.1211768914326596</v>
      </c>
      <c r="J136" s="32" t="s">
        <v>166</v>
      </c>
      <c r="K136" s="50">
        <v>808679767</v>
      </c>
      <c r="L136" s="164" t="s">
        <v>983</v>
      </c>
      <c r="M136" s="54"/>
    </row>
    <row r="137" spans="1:18" ht="14.25" x14ac:dyDescent="0.2">
      <c r="A137" s="172" t="s">
        <v>525</v>
      </c>
      <c r="B137" s="375" t="s">
        <v>982</v>
      </c>
      <c r="C137" s="55" t="s">
        <v>141</v>
      </c>
      <c r="D137" s="55" t="s">
        <v>173</v>
      </c>
      <c r="E137" s="50">
        <v>-79127831.329999998</v>
      </c>
      <c r="F137" s="150"/>
      <c r="G137" s="325">
        <v>42614</v>
      </c>
      <c r="H137" s="141"/>
      <c r="I137" s="74"/>
      <c r="J137" s="32"/>
      <c r="K137" s="50">
        <v>-66637100</v>
      </c>
      <c r="L137" s="164" t="s">
        <v>981</v>
      </c>
      <c r="M137" s="54"/>
    </row>
    <row r="138" spans="1:18" ht="15" x14ac:dyDescent="0.2">
      <c r="A138" s="172" t="s">
        <v>525</v>
      </c>
      <c r="B138" s="368" t="s">
        <v>808</v>
      </c>
      <c r="C138" s="56"/>
      <c r="D138" s="56"/>
      <c r="E138" s="227">
        <f>+E134+E135+E136+E137</f>
        <v>404332330221.63995</v>
      </c>
      <c r="F138" s="150"/>
      <c r="G138" s="325"/>
      <c r="H138" s="141"/>
      <c r="I138" s="50"/>
      <c r="J138" s="50"/>
      <c r="K138" s="226">
        <f>+K134+K135+K136+K137</f>
        <v>323996182648.10785</v>
      </c>
      <c r="L138" s="168"/>
      <c r="M138" s="54"/>
    </row>
    <row r="139" spans="1:18" ht="14.25" x14ac:dyDescent="0.2">
      <c r="A139" s="172" t="s">
        <v>525</v>
      </c>
      <c r="B139" s="375"/>
      <c r="C139" s="55"/>
      <c r="D139" s="55"/>
      <c r="E139" s="156"/>
      <c r="F139" s="161"/>
      <c r="G139" s="325"/>
      <c r="H139" s="141"/>
      <c r="I139" s="50"/>
      <c r="J139" s="50"/>
      <c r="K139" s="156"/>
      <c r="L139" s="168"/>
      <c r="M139" s="54"/>
    </row>
    <row r="140" spans="1:18" s="173" customFormat="1" ht="15" x14ac:dyDescent="0.25">
      <c r="A140" s="173" t="s">
        <v>472</v>
      </c>
      <c r="B140" s="367" t="s">
        <v>175</v>
      </c>
      <c r="C140" s="367"/>
      <c r="D140" s="367"/>
      <c r="E140" s="367"/>
      <c r="F140" s="367"/>
      <c r="G140" s="328"/>
      <c r="H140" s="367"/>
      <c r="I140" s="367"/>
      <c r="J140" s="367"/>
      <c r="K140" s="367"/>
      <c r="L140" s="367"/>
      <c r="M140" s="175"/>
      <c r="O140" s="174"/>
      <c r="P140" s="174"/>
      <c r="Q140" s="174"/>
      <c r="R140" s="174"/>
    </row>
    <row r="141" spans="1:18" s="173" customFormat="1" ht="15" x14ac:dyDescent="0.25">
      <c r="A141" s="176" t="s">
        <v>525</v>
      </c>
      <c r="B141" s="137" t="s">
        <v>129</v>
      </c>
      <c r="C141" s="138" t="s">
        <v>130</v>
      </c>
      <c r="D141" s="138" t="s">
        <v>131</v>
      </c>
      <c r="E141" s="139" t="s">
        <v>132</v>
      </c>
      <c r="F141" s="139"/>
      <c r="G141" s="341"/>
      <c r="H141" s="139" t="s">
        <v>133</v>
      </c>
      <c r="I141" s="139"/>
      <c r="J141" s="139"/>
      <c r="K141" s="139"/>
      <c r="L141" s="139" t="s">
        <v>96</v>
      </c>
      <c r="M141" s="175"/>
      <c r="O141" s="174"/>
      <c r="P141" s="174"/>
      <c r="Q141" s="174"/>
      <c r="R141" s="174"/>
    </row>
    <row r="142" spans="1:18" s="173" customFormat="1" ht="45" x14ac:dyDescent="0.25">
      <c r="A142" s="176" t="s">
        <v>525</v>
      </c>
      <c r="B142" s="137"/>
      <c r="C142" s="138"/>
      <c r="D142" s="138"/>
      <c r="E142" s="140" t="s">
        <v>134</v>
      </c>
      <c r="F142" s="140" t="s">
        <v>135</v>
      </c>
      <c r="G142" s="327" t="s">
        <v>599</v>
      </c>
      <c r="H142" s="140" t="s">
        <v>136</v>
      </c>
      <c r="I142" s="140" t="s">
        <v>137</v>
      </c>
      <c r="J142" s="140" t="s">
        <v>138</v>
      </c>
      <c r="K142" s="140" t="s">
        <v>139</v>
      </c>
      <c r="L142" s="139"/>
      <c r="M142" s="175"/>
      <c r="O142" s="174"/>
      <c r="P142" s="174"/>
      <c r="Q142" s="174"/>
      <c r="R142" s="174"/>
    </row>
    <row r="143" spans="1:18" ht="14.25" x14ac:dyDescent="0.2">
      <c r="A143" s="172" t="s">
        <v>525</v>
      </c>
      <c r="B143" s="375" t="s">
        <v>140</v>
      </c>
      <c r="C143" s="371" t="s">
        <v>175</v>
      </c>
      <c r="D143" s="55" t="s">
        <v>142</v>
      </c>
      <c r="E143" s="197">
        <v>1792505269</v>
      </c>
      <c r="F143" s="145" t="s">
        <v>143</v>
      </c>
      <c r="G143" s="331">
        <v>42278</v>
      </c>
      <c r="H143" s="159">
        <v>1630902678</v>
      </c>
      <c r="I143" s="39">
        <f>123.78/111.82</f>
        <v>1.1069576104453587</v>
      </c>
      <c r="J143" s="75" t="s">
        <v>151</v>
      </c>
      <c r="K143" s="225">
        <f>+E143/I143</f>
        <v>1619307959.1176279</v>
      </c>
      <c r="L143" s="168" t="s">
        <v>176</v>
      </c>
      <c r="M143" s="54"/>
      <c r="N143" s="1" t="s">
        <v>905</v>
      </c>
    </row>
    <row r="144" spans="1:18" ht="14.25" x14ac:dyDescent="0.2">
      <c r="A144" s="172" t="s">
        <v>525</v>
      </c>
      <c r="B144" s="375" t="s">
        <v>144</v>
      </c>
      <c r="C144" s="371" t="s">
        <v>175</v>
      </c>
      <c r="D144" s="55" t="s">
        <v>142</v>
      </c>
      <c r="E144" s="197">
        <v>1805267351.8</v>
      </c>
      <c r="F144" s="145" t="s">
        <v>143</v>
      </c>
      <c r="G144" s="331">
        <v>42311</v>
      </c>
      <c r="H144" s="159">
        <v>1630902678</v>
      </c>
      <c r="I144" s="74">
        <f>124.62/111.82</f>
        <v>1.1144696834197818</v>
      </c>
      <c r="J144" s="76" t="s">
        <v>152</v>
      </c>
      <c r="K144" s="197">
        <f>+E144/I144</f>
        <v>1619844288.8643556</v>
      </c>
      <c r="L144" s="168" t="s">
        <v>176</v>
      </c>
      <c r="M144" s="54"/>
      <c r="N144" s="1" t="s">
        <v>905</v>
      </c>
    </row>
    <row r="145" spans="1:14" ht="14.25" x14ac:dyDescent="0.2">
      <c r="A145" s="172" t="s">
        <v>525</v>
      </c>
      <c r="B145" s="375" t="s">
        <v>144</v>
      </c>
      <c r="C145" s="371" t="s">
        <v>175</v>
      </c>
      <c r="D145" s="55" t="s">
        <v>142</v>
      </c>
      <c r="E145" s="197">
        <v>12313884</v>
      </c>
      <c r="F145" s="145" t="s">
        <v>143</v>
      </c>
      <c r="G145" s="331">
        <v>42367</v>
      </c>
      <c r="H145" s="159">
        <v>1630902678</v>
      </c>
      <c r="I145" s="74">
        <f>125.37/111.82</f>
        <v>1.1211768914326596</v>
      </c>
      <c r="J145" s="76" t="s">
        <v>153</v>
      </c>
      <c r="K145" s="197">
        <f>+E145/I145</f>
        <v>10982998.395788467</v>
      </c>
      <c r="L145" s="168" t="s">
        <v>176</v>
      </c>
      <c r="M145" s="54"/>
      <c r="N145" s="1" t="s">
        <v>905</v>
      </c>
    </row>
    <row r="146" spans="1:14" ht="14.25" x14ac:dyDescent="0.2">
      <c r="A146" s="172" t="s">
        <v>525</v>
      </c>
      <c r="B146" s="375" t="s">
        <v>145</v>
      </c>
      <c r="C146" s="371" t="s">
        <v>175</v>
      </c>
      <c r="D146" s="55" t="s">
        <v>142</v>
      </c>
      <c r="E146" s="197">
        <v>1828541334</v>
      </c>
      <c r="F146" s="224" t="s">
        <v>607</v>
      </c>
      <c r="G146" s="331">
        <v>42367</v>
      </c>
      <c r="H146" s="159">
        <v>1630902678</v>
      </c>
      <c r="I146" s="74">
        <f>125.37/111.82</f>
        <v>1.1211768914326596</v>
      </c>
      <c r="J146" s="76" t="s">
        <v>153</v>
      </c>
      <c r="K146" s="197">
        <f>+E146/I146</f>
        <v>1630912434.9356306</v>
      </c>
      <c r="L146" s="168" t="s">
        <v>176</v>
      </c>
      <c r="M146" s="54"/>
      <c r="N146" s="1" t="s">
        <v>905</v>
      </c>
    </row>
    <row r="147" spans="1:14" ht="14.25" x14ac:dyDescent="0.2">
      <c r="A147" s="172" t="s">
        <v>525</v>
      </c>
      <c r="B147" s="375" t="s">
        <v>146</v>
      </c>
      <c r="C147" s="371" t="s">
        <v>175</v>
      </c>
      <c r="D147" s="55" t="s">
        <v>142</v>
      </c>
      <c r="E147" s="197">
        <v>1839906750</v>
      </c>
      <c r="F147" s="224" t="s">
        <v>608</v>
      </c>
      <c r="G147" s="331">
        <v>42387</v>
      </c>
      <c r="H147" s="159">
        <v>1630902678</v>
      </c>
      <c r="I147" s="74">
        <f>126.15/111.82</f>
        <v>1.1281523877660526</v>
      </c>
      <c r="J147" s="76" t="s">
        <v>154</v>
      </c>
      <c r="K147" s="197">
        <f>+E147/I147</f>
        <v>1630902677.6456599</v>
      </c>
      <c r="L147" s="168" t="s">
        <v>176</v>
      </c>
      <c r="M147" s="54"/>
      <c r="N147" s="1" t="s">
        <v>905</v>
      </c>
    </row>
    <row r="148" spans="1:14" ht="14.25" x14ac:dyDescent="0.2">
      <c r="A148" s="172" t="s">
        <v>525</v>
      </c>
      <c r="B148" s="375" t="s">
        <v>146</v>
      </c>
      <c r="C148" s="371" t="s">
        <v>175</v>
      </c>
      <c r="D148" s="55" t="s">
        <v>142</v>
      </c>
      <c r="E148" s="197">
        <v>13080610</v>
      </c>
      <c r="F148" s="224" t="s">
        <v>608</v>
      </c>
      <c r="G148" s="331">
        <v>42395</v>
      </c>
      <c r="H148" s="159">
        <v>0</v>
      </c>
      <c r="I148" s="74">
        <f>126.15/111.82</f>
        <v>1.1281523877660526</v>
      </c>
      <c r="J148" s="76" t="s">
        <v>154</v>
      </c>
      <c r="K148" s="225">
        <f>+E148/I148</f>
        <v>11594719.066191042</v>
      </c>
      <c r="L148" s="168" t="s">
        <v>176</v>
      </c>
      <c r="M148" s="54"/>
      <c r="N148" s="1" t="s">
        <v>905</v>
      </c>
    </row>
    <row r="149" spans="1:14" ht="14.25" x14ac:dyDescent="0.2">
      <c r="A149" s="172" t="s">
        <v>525</v>
      </c>
      <c r="B149" s="375" t="s">
        <v>147</v>
      </c>
      <c r="C149" s="371" t="s">
        <v>175</v>
      </c>
      <c r="D149" s="55" t="s">
        <v>142</v>
      </c>
      <c r="E149" s="197">
        <v>1863680417</v>
      </c>
      <c r="F149" s="224" t="s">
        <v>609</v>
      </c>
      <c r="G149" s="331">
        <v>42416</v>
      </c>
      <c r="H149" s="159">
        <v>1630902678</v>
      </c>
      <c r="I149" s="74">
        <f>127.78/111.82</f>
        <v>1.1427293865140404</v>
      </c>
      <c r="J149" s="76" t="s">
        <v>155</v>
      </c>
      <c r="K149" s="197">
        <f>+E149/I149</f>
        <v>1630902678.266865</v>
      </c>
      <c r="L149" s="168" t="s">
        <v>177</v>
      </c>
      <c r="M149" s="54"/>
      <c r="N149" s="1" t="s">
        <v>905</v>
      </c>
    </row>
    <row r="150" spans="1:14" ht="14.25" x14ac:dyDescent="0.2">
      <c r="A150" s="172" t="s">
        <v>525</v>
      </c>
      <c r="B150" s="375" t="s">
        <v>148</v>
      </c>
      <c r="C150" s="371" t="s">
        <v>175</v>
      </c>
      <c r="D150" s="55" t="s">
        <v>142</v>
      </c>
      <c r="E150" s="197">
        <v>1887454082.99</v>
      </c>
      <c r="F150" s="224" t="s">
        <v>610</v>
      </c>
      <c r="G150" s="331">
        <v>42445</v>
      </c>
      <c r="H150" s="159">
        <v>1630902678</v>
      </c>
      <c r="I150" s="74">
        <f>129.41/111.82</f>
        <v>1.1573063852620282</v>
      </c>
      <c r="J150" s="76" t="s">
        <v>156</v>
      </c>
      <c r="K150" s="197">
        <f>+E150/I150</f>
        <v>1630902677.9997048</v>
      </c>
      <c r="L150" s="168" t="s">
        <v>176</v>
      </c>
      <c r="M150" s="54"/>
      <c r="N150" s="1" t="s">
        <v>905</v>
      </c>
    </row>
    <row r="151" spans="1:14" ht="14.25" x14ac:dyDescent="0.2">
      <c r="A151" s="172" t="s">
        <v>525</v>
      </c>
      <c r="B151" s="375" t="s">
        <v>149</v>
      </c>
      <c r="C151" s="371" t="s">
        <v>175</v>
      </c>
      <c r="D151" s="55" t="s">
        <v>142</v>
      </c>
      <c r="E151" s="197">
        <v>1905247870</v>
      </c>
      <c r="F151" s="224" t="s">
        <v>611</v>
      </c>
      <c r="G151" s="331">
        <v>42474</v>
      </c>
      <c r="H151" s="159">
        <v>1630902678</v>
      </c>
      <c r="I151" s="74">
        <f>130.63/111.82</f>
        <v>1.1682167769629763</v>
      </c>
      <c r="J151" s="76" t="s">
        <v>157</v>
      </c>
      <c r="K151" s="197">
        <f>+E151/I151</f>
        <v>1630902677.9713693</v>
      </c>
      <c r="L151" s="168" t="s">
        <v>177</v>
      </c>
      <c r="M151" s="54"/>
      <c r="N151" s="1" t="s">
        <v>905</v>
      </c>
    </row>
    <row r="152" spans="1:14" ht="14.25" x14ac:dyDescent="0.2">
      <c r="A152" s="172" t="s">
        <v>525</v>
      </c>
      <c r="B152" s="375" t="s">
        <v>150</v>
      </c>
      <c r="C152" s="371" t="s">
        <v>175</v>
      </c>
      <c r="D152" s="55" t="s">
        <v>142</v>
      </c>
      <c r="E152" s="197">
        <v>1914728166</v>
      </c>
      <c r="F152" s="224" t="s">
        <v>612</v>
      </c>
      <c r="G152" s="331">
        <v>42506</v>
      </c>
      <c r="H152" s="159">
        <v>1630902678</v>
      </c>
      <c r="I152" s="74">
        <f>131.28/111.82</f>
        <v>1.1740296905741372</v>
      </c>
      <c r="J152" s="76" t="s">
        <v>158</v>
      </c>
      <c r="K152" s="197">
        <f>+E152/I152</f>
        <v>1630902677.6517365</v>
      </c>
      <c r="L152" s="168" t="s">
        <v>177</v>
      </c>
      <c r="M152" s="54"/>
      <c r="N152" s="1" t="s">
        <v>905</v>
      </c>
    </row>
    <row r="153" spans="1:14" ht="14.25" x14ac:dyDescent="0.2">
      <c r="A153" s="172" t="s">
        <v>525</v>
      </c>
      <c r="B153" s="375" t="s">
        <v>178</v>
      </c>
      <c r="C153" s="371" t="s">
        <v>175</v>
      </c>
      <c r="D153" s="55" t="s">
        <v>142</v>
      </c>
      <c r="E153" s="197">
        <v>1924500164</v>
      </c>
      <c r="F153" s="224" t="s">
        <v>613</v>
      </c>
      <c r="G153" s="331">
        <v>42535</v>
      </c>
      <c r="H153" s="159">
        <v>1630902678</v>
      </c>
      <c r="I153" s="74">
        <f>131.95/111.82</f>
        <v>1.1800214630656412</v>
      </c>
      <c r="J153" s="76" t="s">
        <v>159</v>
      </c>
      <c r="K153" s="197">
        <f>+E153/I153</f>
        <v>1630902677.8209929</v>
      </c>
      <c r="L153" s="168" t="s">
        <v>177</v>
      </c>
      <c r="M153" s="54"/>
      <c r="N153" s="1" t="s">
        <v>905</v>
      </c>
    </row>
    <row r="154" spans="1:14" ht="14.25" x14ac:dyDescent="0.2">
      <c r="A154" s="172" t="s">
        <v>525</v>
      </c>
      <c r="B154" s="375" t="s">
        <v>179</v>
      </c>
      <c r="C154" s="371" t="s">
        <v>175</v>
      </c>
      <c r="D154" s="55" t="s">
        <v>142</v>
      </c>
      <c r="E154" s="197">
        <v>1933737765</v>
      </c>
      <c r="F154" s="224" t="s">
        <v>614</v>
      </c>
      <c r="G154" s="331">
        <v>42558</v>
      </c>
      <c r="H154" s="159">
        <v>1630902678</v>
      </c>
      <c r="I154" s="74">
        <f>132.58/111.82</f>
        <v>1.1856555177964587</v>
      </c>
      <c r="J154" s="76" t="s">
        <v>160</v>
      </c>
      <c r="K154" s="197">
        <f>+E154/I154</f>
        <v>1630944010.2753053</v>
      </c>
      <c r="L154" s="168" t="s">
        <v>177</v>
      </c>
      <c r="M154" s="54"/>
      <c r="N154" s="1" t="s">
        <v>905</v>
      </c>
    </row>
    <row r="155" spans="1:14" ht="14.25" x14ac:dyDescent="0.2">
      <c r="A155" s="172" t="s">
        <v>525</v>
      </c>
      <c r="B155" s="375" t="s">
        <v>180</v>
      </c>
      <c r="C155" s="371" t="s">
        <v>175</v>
      </c>
      <c r="D155" s="55" t="s">
        <v>142</v>
      </c>
      <c r="E155" s="197">
        <v>1946104392</v>
      </c>
      <c r="F155" s="224" t="s">
        <v>615</v>
      </c>
      <c r="G155" s="331">
        <v>42593</v>
      </c>
      <c r="H155" s="159">
        <v>1630902678</v>
      </c>
      <c r="I155" s="74">
        <f>133.27/111.82</f>
        <v>1.1918261491683064</v>
      </c>
      <c r="J155" s="76" t="s">
        <v>161</v>
      </c>
      <c r="K155" s="197">
        <f>+E155/I155</f>
        <v>1632876064.4814284</v>
      </c>
      <c r="L155" s="168" t="s">
        <v>176</v>
      </c>
      <c r="M155" s="54"/>
      <c r="N155" s="1" t="s">
        <v>905</v>
      </c>
    </row>
    <row r="156" spans="1:14" ht="14.25" x14ac:dyDescent="0.2">
      <c r="A156" s="172" t="s">
        <v>525</v>
      </c>
      <c r="B156" s="375" t="s">
        <v>181</v>
      </c>
      <c r="C156" s="371" t="s">
        <v>175</v>
      </c>
      <c r="D156" s="55" t="s">
        <v>142</v>
      </c>
      <c r="E156" s="197">
        <v>1937626728</v>
      </c>
      <c r="F156" s="224" t="s">
        <v>616</v>
      </c>
      <c r="G156" s="331">
        <v>42626</v>
      </c>
      <c r="H156" s="159">
        <v>1630902678</v>
      </c>
      <c r="I156" s="74">
        <f>132.85/111.82</f>
        <v>1.1880701126810946</v>
      </c>
      <c r="J156" s="76" t="s">
        <v>162</v>
      </c>
      <c r="K156" s="197">
        <f>+E156/I156</f>
        <v>1630902677.6436582</v>
      </c>
      <c r="L156" s="168" t="s">
        <v>177</v>
      </c>
      <c r="M156" s="54"/>
      <c r="N156" s="1" t="s">
        <v>905</v>
      </c>
    </row>
    <row r="157" spans="1:14" ht="14.25" x14ac:dyDescent="0.2">
      <c r="A157" s="172" t="s">
        <v>525</v>
      </c>
      <c r="B157" s="375" t="s">
        <v>182</v>
      </c>
      <c r="C157" s="371" t="s">
        <v>175</v>
      </c>
      <c r="D157" s="55" t="s">
        <v>142</v>
      </c>
      <c r="E157" s="197">
        <v>1936605773</v>
      </c>
      <c r="F157" s="224" t="s">
        <v>617</v>
      </c>
      <c r="G157" s="331">
        <v>42650</v>
      </c>
      <c r="H157" s="159">
        <v>1630902678</v>
      </c>
      <c r="I157" s="74">
        <f>132.78/111.82</f>
        <v>1.1874441065998929</v>
      </c>
      <c r="J157" s="76" t="s">
        <v>163</v>
      </c>
      <c r="K157" s="197">
        <f>+E157/I157</f>
        <v>1630902677.6386502</v>
      </c>
      <c r="L157" s="168" t="s">
        <v>177</v>
      </c>
      <c r="M157" s="54"/>
      <c r="N157" s="1" t="s">
        <v>905</v>
      </c>
    </row>
    <row r="158" spans="1:14" ht="15" x14ac:dyDescent="0.25">
      <c r="A158" s="172" t="s">
        <v>525</v>
      </c>
      <c r="B158" s="375" t="s">
        <v>183</v>
      </c>
      <c r="C158" s="371" t="s">
        <v>175</v>
      </c>
      <c r="D158" s="55" t="s">
        <v>142</v>
      </c>
      <c r="E158" s="116">
        <v>2008510175</v>
      </c>
      <c r="F158" s="224" t="s">
        <v>618</v>
      </c>
      <c r="G158" s="331">
        <v>42913</v>
      </c>
      <c r="H158" s="159">
        <v>1630902678</v>
      </c>
      <c r="I158" s="74">
        <f>137.71/111.82</f>
        <v>1.2315328206045431</v>
      </c>
      <c r="J158" s="76" t="s">
        <v>184</v>
      </c>
      <c r="K158" s="197">
        <f>+E158/I158</f>
        <v>1630902677.8629003</v>
      </c>
      <c r="L158" s="168" t="s">
        <v>177</v>
      </c>
      <c r="M158" s="54"/>
      <c r="N158" s="1" t="s">
        <v>905</v>
      </c>
    </row>
    <row r="159" spans="1:14" ht="15" x14ac:dyDescent="0.25">
      <c r="A159" s="172" t="s">
        <v>525</v>
      </c>
      <c r="B159" s="375" t="s">
        <v>185</v>
      </c>
      <c r="C159" s="371" t="s">
        <v>175</v>
      </c>
      <c r="D159" s="55" t="s">
        <v>142</v>
      </c>
      <c r="E159" s="116">
        <v>2010843787</v>
      </c>
      <c r="F159" s="224" t="s">
        <v>619</v>
      </c>
      <c r="G159" s="331">
        <v>42942</v>
      </c>
      <c r="H159" s="159">
        <v>1630902678</v>
      </c>
      <c r="I159" s="74">
        <f>137.87/111.82</f>
        <v>1.2329636916472904</v>
      </c>
      <c r="J159" s="76" t="s">
        <v>186</v>
      </c>
      <c r="K159" s="197">
        <f>+E159/I159</f>
        <v>1630902678.3371291</v>
      </c>
      <c r="L159" s="168" t="s">
        <v>177</v>
      </c>
      <c r="M159" s="54"/>
      <c r="N159" s="1" t="s">
        <v>905</v>
      </c>
    </row>
    <row r="160" spans="1:14" ht="15" x14ac:dyDescent="0.25">
      <c r="A160" s="172" t="s">
        <v>525</v>
      </c>
      <c r="B160" s="375" t="s">
        <v>187</v>
      </c>
      <c r="C160" s="371" t="s">
        <v>175</v>
      </c>
      <c r="D160" s="55" t="s">
        <v>142</v>
      </c>
      <c r="E160" s="116">
        <f>2010843787+1750209</f>
        <v>2012593996</v>
      </c>
      <c r="F160" s="224" t="s">
        <v>620</v>
      </c>
      <c r="G160" s="331">
        <v>42984</v>
      </c>
      <c r="H160" s="159">
        <v>1630902678</v>
      </c>
      <c r="I160" s="74">
        <f>137.99/111.82</f>
        <v>1.2340368449293508</v>
      </c>
      <c r="J160" s="76" t="s">
        <v>188</v>
      </c>
      <c r="K160" s="197">
        <f>+E160/I160</f>
        <v>1630902678.6920791</v>
      </c>
      <c r="L160" s="168" t="s">
        <v>177</v>
      </c>
      <c r="M160" s="54"/>
      <c r="N160" s="1" t="s">
        <v>905</v>
      </c>
    </row>
    <row r="161" spans="1:18" ht="15" x14ac:dyDescent="0.25">
      <c r="A161" s="172" t="s">
        <v>525</v>
      </c>
      <c r="B161" s="375" t="s">
        <v>189</v>
      </c>
      <c r="C161" s="371" t="s">
        <v>175</v>
      </c>
      <c r="D161" s="55" t="s">
        <v>142</v>
      </c>
      <c r="E161" s="116">
        <v>2013469099</v>
      </c>
      <c r="F161" s="224" t="s">
        <v>621</v>
      </c>
      <c r="G161" s="331">
        <v>43017</v>
      </c>
      <c r="H161" s="159">
        <v>1630902678</v>
      </c>
      <c r="I161" s="74">
        <f>138.05/111.82</f>
        <v>1.2345734215703812</v>
      </c>
      <c r="J161" s="76" t="s">
        <v>190</v>
      </c>
      <c r="K161" s="197">
        <f>+E161/I161</f>
        <v>1630902677.6543279</v>
      </c>
      <c r="L161" s="168" t="s">
        <v>177</v>
      </c>
      <c r="M161" s="54"/>
      <c r="N161" s="1" t="s">
        <v>905</v>
      </c>
    </row>
    <row r="162" spans="1:18" ht="15" x14ac:dyDescent="0.25">
      <c r="A162" s="172" t="s">
        <v>525</v>
      </c>
      <c r="B162" s="375" t="s">
        <v>191</v>
      </c>
      <c r="C162" s="371" t="s">
        <v>175</v>
      </c>
      <c r="D162" s="55" t="s">
        <v>142</v>
      </c>
      <c r="E162" s="116">
        <v>2013469099</v>
      </c>
      <c r="F162" s="224" t="s">
        <v>622</v>
      </c>
      <c r="G162" s="331">
        <v>43039</v>
      </c>
      <c r="H162" s="159">
        <v>1630902678</v>
      </c>
      <c r="I162" s="74">
        <f>138.05/111.82</f>
        <v>1.2345734215703812</v>
      </c>
      <c r="J162" s="76" t="s">
        <v>190</v>
      </c>
      <c r="K162" s="197">
        <f>+E162/I162</f>
        <v>1630902677.6543279</v>
      </c>
      <c r="L162" s="168" t="s">
        <v>177</v>
      </c>
      <c r="M162" s="54"/>
      <c r="N162" s="1" t="s">
        <v>905</v>
      </c>
    </row>
    <row r="163" spans="1:18" ht="15" x14ac:dyDescent="0.25">
      <c r="A163" s="172" t="s">
        <v>525</v>
      </c>
      <c r="B163" s="375" t="s">
        <v>310</v>
      </c>
      <c r="C163" s="371" t="s">
        <v>175</v>
      </c>
      <c r="D163" s="55" t="s">
        <v>142</v>
      </c>
      <c r="E163" s="116">
        <v>7470065162</v>
      </c>
      <c r="F163" s="224" t="s">
        <v>311</v>
      </c>
      <c r="G163" s="331">
        <v>43354</v>
      </c>
      <c r="H163" s="159"/>
      <c r="I163" s="74">
        <f>142.27/111.82</f>
        <v>1.2723126453228404</v>
      </c>
      <c r="J163" s="76" t="s">
        <v>416</v>
      </c>
      <c r="K163" s="197">
        <f>+E163/I163</f>
        <v>5871249640.9280939</v>
      </c>
      <c r="L163" s="168" t="s">
        <v>177</v>
      </c>
      <c r="M163" s="54" t="s">
        <v>916</v>
      </c>
    </row>
    <row r="164" spans="1:18" ht="15" x14ac:dyDescent="0.25">
      <c r="A164" s="172" t="s">
        <v>525</v>
      </c>
      <c r="B164" s="375" t="s">
        <v>417</v>
      </c>
      <c r="C164" s="371" t="s">
        <v>175</v>
      </c>
      <c r="D164" s="55" t="s">
        <v>142</v>
      </c>
      <c r="E164" s="116">
        <v>9700000000</v>
      </c>
      <c r="F164" s="224" t="s">
        <v>402</v>
      </c>
      <c r="G164" s="331">
        <v>43612</v>
      </c>
      <c r="H164" s="159"/>
      <c r="I164" s="74">
        <f>102.12/78.05</f>
        <v>1.3083920563741192</v>
      </c>
      <c r="J164" s="76" t="s">
        <v>400</v>
      </c>
      <c r="K164" s="197">
        <f>+E164/I164</f>
        <v>7413679984.3321581</v>
      </c>
      <c r="L164" s="168" t="s">
        <v>623</v>
      </c>
      <c r="M164" s="54" t="s">
        <v>915</v>
      </c>
    </row>
    <row r="165" spans="1:18" ht="15" x14ac:dyDescent="0.25">
      <c r="A165" s="172" t="s">
        <v>525</v>
      </c>
      <c r="B165" s="142" t="s">
        <v>757</v>
      </c>
      <c r="C165" s="371" t="s">
        <v>175</v>
      </c>
      <c r="D165" s="55" t="s">
        <v>142</v>
      </c>
      <c r="E165" s="116">
        <v>3700813045</v>
      </c>
      <c r="F165" s="224" t="s">
        <v>624</v>
      </c>
      <c r="G165" s="331">
        <v>43879</v>
      </c>
      <c r="H165" s="159"/>
      <c r="I165" s="74">
        <f>104.24/78.05</f>
        <v>1.3355541319666879</v>
      </c>
      <c r="J165" s="76" t="s">
        <v>625</v>
      </c>
      <c r="K165" s="197">
        <f>+E165/I165</f>
        <v>2770994418.2871261</v>
      </c>
      <c r="L165" s="168" t="s">
        <v>626</v>
      </c>
      <c r="M165" s="54" t="s">
        <v>914</v>
      </c>
    </row>
    <row r="166" spans="1:18" ht="15" x14ac:dyDescent="0.25">
      <c r="A166" s="172" t="s">
        <v>525</v>
      </c>
      <c r="B166" s="142" t="s">
        <v>757</v>
      </c>
      <c r="C166" s="371" t="s">
        <v>175</v>
      </c>
      <c r="D166" s="55" t="s">
        <v>142</v>
      </c>
      <c r="E166" s="116">
        <v>872133354</v>
      </c>
      <c r="F166" s="224" t="s">
        <v>624</v>
      </c>
      <c r="G166" s="331">
        <v>43916</v>
      </c>
      <c r="H166" s="159"/>
      <c r="I166" s="74">
        <f>104.94/78.05</f>
        <v>1.3445227418321588</v>
      </c>
      <c r="J166" s="76" t="s">
        <v>627</v>
      </c>
      <c r="K166" s="197">
        <f>+E166/I166</f>
        <v>648656453.97084045</v>
      </c>
      <c r="L166" s="168" t="s">
        <v>626</v>
      </c>
      <c r="M166" s="54" t="s">
        <v>859</v>
      </c>
    </row>
    <row r="167" spans="1:18" ht="15" x14ac:dyDescent="0.25">
      <c r="A167" s="172" t="s">
        <v>525</v>
      </c>
      <c r="B167" s="142" t="s">
        <v>757</v>
      </c>
      <c r="C167" s="371" t="s">
        <v>175</v>
      </c>
      <c r="D167" s="55" t="s">
        <v>142</v>
      </c>
      <c r="E167" s="116">
        <v>1934253887</v>
      </c>
      <c r="F167" s="224" t="s">
        <v>624</v>
      </c>
      <c r="G167" s="331">
        <v>43936</v>
      </c>
      <c r="H167" s="159"/>
      <c r="I167" s="74">
        <f>105.53/78.05</f>
        <v>1.35208199871877</v>
      </c>
      <c r="J167" s="76" t="s">
        <v>628</v>
      </c>
      <c r="K167" s="197">
        <f>+E167/I167</f>
        <v>1430574394.7725766</v>
      </c>
      <c r="L167" s="168" t="s">
        <v>626</v>
      </c>
      <c r="M167" s="54" t="s">
        <v>913</v>
      </c>
    </row>
    <row r="168" spans="1:18" s="26" customFormat="1" ht="15" x14ac:dyDescent="0.2">
      <c r="A168" s="214" t="s">
        <v>525</v>
      </c>
      <c r="B168" s="375" t="s">
        <v>757</v>
      </c>
      <c r="C168" s="371" t="s">
        <v>175</v>
      </c>
      <c r="D168" s="55" t="s">
        <v>142</v>
      </c>
      <c r="E168" s="136">
        <v>993588244.62</v>
      </c>
      <c r="F168" s="222" t="s">
        <v>624</v>
      </c>
      <c r="G168" s="333">
        <v>43972</v>
      </c>
      <c r="H168" s="141"/>
      <c r="I168" s="115">
        <f>[29]IPC!$S$13/78.05</f>
        <v>1.3542600896860988</v>
      </c>
      <c r="J168" s="213" t="s">
        <v>629</v>
      </c>
      <c r="K168" s="50">
        <f>+E168/I168</f>
        <v>733676087.9147681</v>
      </c>
      <c r="L168" s="168" t="s">
        <v>626</v>
      </c>
      <c r="M168" s="212" t="s">
        <v>912</v>
      </c>
      <c r="N168" s="1"/>
      <c r="O168" s="211"/>
      <c r="P168" s="211"/>
      <c r="Q168" s="211"/>
      <c r="R168" s="211"/>
    </row>
    <row r="169" spans="1:18" s="26" customFormat="1" ht="25.5" x14ac:dyDescent="0.25">
      <c r="A169" s="214" t="s">
        <v>525</v>
      </c>
      <c r="B169" s="375" t="s">
        <v>757</v>
      </c>
      <c r="C169" s="371" t="s">
        <v>175</v>
      </c>
      <c r="D169" s="55" t="s">
        <v>142</v>
      </c>
      <c r="E169" s="136">
        <v>738635363.88</v>
      </c>
      <c r="F169" s="222" t="s">
        <v>624</v>
      </c>
      <c r="G169" s="333">
        <v>43978</v>
      </c>
      <c r="H169" s="141"/>
      <c r="I169" s="115">
        <f>[29]IPC!$S$13/78.05</f>
        <v>1.3542600896860988</v>
      </c>
      <c r="J169" s="213" t="s">
        <v>629</v>
      </c>
      <c r="K169" s="50">
        <f>+E169/I169</f>
        <v>545416179.28887415</v>
      </c>
      <c r="L169" s="168" t="s">
        <v>626</v>
      </c>
      <c r="M169" s="212" t="s">
        <v>807</v>
      </c>
      <c r="N169" s="211" t="s">
        <v>911</v>
      </c>
      <c r="O169" s="211"/>
      <c r="P169" s="211"/>
      <c r="Q169" s="211"/>
      <c r="R169" s="211"/>
    </row>
    <row r="170" spans="1:18" s="26" customFormat="1" ht="25.5" x14ac:dyDescent="0.25">
      <c r="A170" s="214" t="s">
        <v>525</v>
      </c>
      <c r="B170" s="375" t="s">
        <v>757</v>
      </c>
      <c r="C170" s="371" t="s">
        <v>175</v>
      </c>
      <c r="D170" s="55" t="s">
        <v>142</v>
      </c>
      <c r="E170" s="223">
        <v>17584629</v>
      </c>
      <c r="F170" s="222" t="s">
        <v>624</v>
      </c>
      <c r="G170" s="333">
        <v>43993</v>
      </c>
      <c r="H170" s="141"/>
      <c r="I170" s="115">
        <f>[29]IPC!$S$14/78.05</f>
        <v>1.3499039077514414</v>
      </c>
      <c r="J170" s="213" t="s">
        <v>630</v>
      </c>
      <c r="K170" s="50">
        <f>+E170/I170</f>
        <v>13026578.33570615</v>
      </c>
      <c r="L170" s="168" t="s">
        <v>626</v>
      </c>
      <c r="M170" s="212" t="s">
        <v>806</v>
      </c>
      <c r="O170" s="211"/>
      <c r="P170" s="211"/>
      <c r="Q170" s="211"/>
      <c r="R170" s="211"/>
    </row>
    <row r="171" spans="1:18" s="26" customFormat="1" ht="15" x14ac:dyDescent="0.25">
      <c r="A171" s="214" t="s">
        <v>525</v>
      </c>
      <c r="B171" s="375" t="s">
        <v>757</v>
      </c>
      <c r="C171" s="371" t="s">
        <v>175</v>
      </c>
      <c r="D171" s="55" t="s">
        <v>142</v>
      </c>
      <c r="E171" s="223">
        <v>750489233.00999999</v>
      </c>
      <c r="F171" s="222" t="s">
        <v>624</v>
      </c>
      <c r="G171" s="333">
        <v>44018</v>
      </c>
      <c r="H171" s="141"/>
      <c r="I171" s="115">
        <f>[29]IPC!$S$15/78.05</f>
        <v>1.3449071108263935</v>
      </c>
      <c r="J171" s="213" t="s">
        <v>631</v>
      </c>
      <c r="K171" s="50">
        <f>+E171/I171</f>
        <v>558023098.37506425</v>
      </c>
      <c r="L171" s="168" t="s">
        <v>626</v>
      </c>
      <c r="M171" s="212" t="s">
        <v>805</v>
      </c>
      <c r="O171" s="211"/>
      <c r="P171" s="211"/>
      <c r="Q171" s="211"/>
      <c r="R171" s="211"/>
    </row>
    <row r="172" spans="1:18" s="26" customFormat="1" ht="15" x14ac:dyDescent="0.25">
      <c r="A172" s="214" t="s">
        <v>525</v>
      </c>
      <c r="B172" s="375" t="s">
        <v>757</v>
      </c>
      <c r="C172" s="371" t="s">
        <v>175</v>
      </c>
      <c r="D172" s="55" t="s">
        <v>142</v>
      </c>
      <c r="E172" s="223">
        <v>181387196.86000001</v>
      </c>
      <c r="F172" s="222" t="s">
        <v>624</v>
      </c>
      <c r="G172" s="333">
        <v>44061</v>
      </c>
      <c r="H172" s="141"/>
      <c r="I172" s="115">
        <f>[29]IPC!$S$16/78.05</f>
        <v>1.3449071108263935</v>
      </c>
      <c r="J172" s="213" t="s">
        <v>804</v>
      </c>
      <c r="K172" s="50">
        <f>+E172/I172</f>
        <v>134869683.86132228</v>
      </c>
      <c r="L172" s="168" t="s">
        <v>626</v>
      </c>
      <c r="M172" s="212" t="s">
        <v>803</v>
      </c>
      <c r="O172" s="211"/>
      <c r="P172" s="211"/>
      <c r="Q172" s="211"/>
      <c r="R172" s="211"/>
    </row>
    <row r="173" spans="1:18" s="26" customFormat="1" ht="15" x14ac:dyDescent="0.25">
      <c r="A173" s="214" t="s">
        <v>525</v>
      </c>
      <c r="B173" s="375" t="s">
        <v>757</v>
      </c>
      <c r="C173" s="371" t="s">
        <v>175</v>
      </c>
      <c r="D173" s="55" t="s">
        <v>142</v>
      </c>
      <c r="E173" s="223">
        <v>534754668.94</v>
      </c>
      <c r="F173" s="222" t="s">
        <v>624</v>
      </c>
      <c r="G173" s="333">
        <v>44089</v>
      </c>
      <c r="H173" s="141"/>
      <c r="I173" s="115">
        <f>[29]IPC!$S$17/78.05</f>
        <v>1.3447789878283152</v>
      </c>
      <c r="J173" s="213" t="s">
        <v>802</v>
      </c>
      <c r="K173" s="50">
        <f>+E173/I173</f>
        <v>397652457.22910631</v>
      </c>
      <c r="L173" s="168" t="s">
        <v>626</v>
      </c>
      <c r="M173" s="212" t="s">
        <v>801</v>
      </c>
      <c r="O173" s="211"/>
      <c r="P173" s="211"/>
      <c r="Q173" s="211"/>
      <c r="R173" s="211"/>
    </row>
    <row r="174" spans="1:18" s="26" customFormat="1" ht="15" x14ac:dyDescent="0.25">
      <c r="A174" s="214" t="s">
        <v>525</v>
      </c>
      <c r="B174" s="375" t="s">
        <v>757</v>
      </c>
      <c r="C174" s="371" t="s">
        <v>175</v>
      </c>
      <c r="D174" s="55" t="s">
        <v>142</v>
      </c>
      <c r="E174" s="223">
        <v>165626011.69</v>
      </c>
      <c r="F174" s="222" t="s">
        <v>624</v>
      </c>
      <c r="G174" s="333">
        <v>44132</v>
      </c>
      <c r="H174" s="141"/>
      <c r="I174" s="115">
        <f>[29]IPC!$S$18/78.05</f>
        <v>1.3490070467648945</v>
      </c>
      <c r="J174" s="213" t="s">
        <v>800</v>
      </c>
      <c r="K174" s="50">
        <f>+E174/I174</f>
        <v>122776239.07687813</v>
      </c>
      <c r="L174" s="168" t="s">
        <v>626</v>
      </c>
      <c r="M174" s="212" t="s">
        <v>799</v>
      </c>
      <c r="O174" s="211"/>
      <c r="P174" s="211"/>
      <c r="Q174" s="211"/>
      <c r="R174" s="211"/>
    </row>
    <row r="175" spans="1:18" s="26" customFormat="1" ht="15" x14ac:dyDescent="0.25">
      <c r="A175" s="214" t="s">
        <v>525</v>
      </c>
      <c r="B175" s="375" t="s">
        <v>757</v>
      </c>
      <c r="C175" s="371" t="s">
        <v>175</v>
      </c>
      <c r="D175" s="55" t="s">
        <v>142</v>
      </c>
      <c r="E175" s="223">
        <v>1548488</v>
      </c>
      <c r="F175" s="222" t="s">
        <v>624</v>
      </c>
      <c r="G175" s="333">
        <v>44162</v>
      </c>
      <c r="H175" s="141"/>
      <c r="I175" s="115">
        <f>[29]IPC!$S$19/78.05</f>
        <v>1.3482383087764254</v>
      </c>
      <c r="J175" s="213" t="s">
        <v>963</v>
      </c>
      <c r="K175" s="50">
        <f>+E175/I175</f>
        <v>1148526.9257816211</v>
      </c>
      <c r="L175" s="168" t="s">
        <v>626</v>
      </c>
      <c r="M175" s="212" t="s">
        <v>962</v>
      </c>
      <c r="O175" s="211"/>
      <c r="P175" s="211"/>
      <c r="Q175" s="211"/>
      <c r="R175" s="211"/>
    </row>
    <row r="176" spans="1:18" ht="26.25" x14ac:dyDescent="0.25">
      <c r="A176" s="172" t="s">
        <v>525</v>
      </c>
      <c r="B176" s="142" t="s">
        <v>757</v>
      </c>
      <c r="C176" s="371" t="s">
        <v>175</v>
      </c>
      <c r="D176" s="58" t="s">
        <v>142</v>
      </c>
      <c r="E176" s="144">
        <v>3518806545</v>
      </c>
      <c r="F176" s="145"/>
      <c r="G176" s="331">
        <v>43916</v>
      </c>
      <c r="H176" s="316"/>
      <c r="I176" s="315">
        <f>104.94/78.05</f>
        <v>1.3445227418321588</v>
      </c>
      <c r="J176" s="314" t="s">
        <v>714</v>
      </c>
      <c r="K176" s="313">
        <f>+E176/I176</f>
        <v>2617141707.9974275</v>
      </c>
      <c r="L176" s="183" t="s">
        <v>980</v>
      </c>
      <c r="M176" s="54" t="s">
        <v>859</v>
      </c>
      <c r="N176" s="1" t="s">
        <v>961</v>
      </c>
      <c r="O176" s="174"/>
      <c r="P176" s="174"/>
      <c r="Q176" s="174"/>
    </row>
    <row r="177" spans="1:18" ht="15" x14ac:dyDescent="0.2">
      <c r="A177" s="172" t="s">
        <v>525</v>
      </c>
      <c r="B177" s="375"/>
      <c r="C177" s="371"/>
      <c r="D177" s="55"/>
      <c r="E177" s="223"/>
      <c r="F177" s="222"/>
      <c r="G177" s="333"/>
      <c r="H177" s="312"/>
      <c r="I177" s="311"/>
      <c r="J177" s="310"/>
      <c r="K177" s="169"/>
      <c r="L177" s="168"/>
      <c r="M177" s="212"/>
      <c r="O177" s="174"/>
      <c r="P177" s="174"/>
      <c r="Q177" s="174"/>
    </row>
    <row r="178" spans="1:18" ht="15" x14ac:dyDescent="0.2">
      <c r="A178" s="172" t="s">
        <v>525</v>
      </c>
      <c r="B178" s="375" t="s">
        <v>757</v>
      </c>
      <c r="C178" s="371" t="s">
        <v>175</v>
      </c>
      <c r="D178" s="55" t="s">
        <v>142</v>
      </c>
      <c r="E178" s="223">
        <v>349466802.72000003</v>
      </c>
      <c r="F178" s="222" t="s">
        <v>624</v>
      </c>
      <c r="G178" s="333">
        <v>44232</v>
      </c>
      <c r="H178" s="312"/>
      <c r="I178" s="311">
        <f>[29]IPC!$T$10/78.05</f>
        <v>1.3569506726457399</v>
      </c>
      <c r="J178" s="310" t="s">
        <v>1042</v>
      </c>
      <c r="K178" s="169">
        <f>+E178/I178</f>
        <v>257538324.54249838</v>
      </c>
      <c r="L178" s="168" t="s">
        <v>626</v>
      </c>
      <c r="M178" s="212" t="s">
        <v>1043</v>
      </c>
      <c r="O178" s="174"/>
      <c r="P178" s="174"/>
      <c r="Q178" s="174"/>
    </row>
    <row r="179" spans="1:18" s="26" customFormat="1" ht="15" x14ac:dyDescent="0.25">
      <c r="A179" s="214" t="s">
        <v>525</v>
      </c>
      <c r="B179" s="375" t="s">
        <v>757</v>
      </c>
      <c r="C179" s="371" t="s">
        <v>175</v>
      </c>
      <c r="D179" s="55" t="s">
        <v>142</v>
      </c>
      <c r="E179" s="223">
        <v>338367330.27999997</v>
      </c>
      <c r="F179" s="222" t="s">
        <v>624</v>
      </c>
      <c r="G179" s="333">
        <v>44232</v>
      </c>
      <c r="H179" s="141"/>
      <c r="I179" s="115">
        <f>[29]IPC!T10/78.05</f>
        <v>1.3569506726457399</v>
      </c>
      <c r="J179" s="213" t="s">
        <v>1042</v>
      </c>
      <c r="K179" s="50">
        <f>+E179/I179</f>
        <v>249358607.57580963</v>
      </c>
      <c r="L179" s="168" t="s">
        <v>626</v>
      </c>
      <c r="M179" s="212" t="s">
        <v>1041</v>
      </c>
      <c r="O179" s="211"/>
      <c r="P179" s="211"/>
      <c r="Q179" s="211"/>
      <c r="R179" s="211"/>
    </row>
    <row r="180" spans="1:18" s="26" customFormat="1" ht="15" hidden="1" outlineLevel="1" x14ac:dyDescent="0.25">
      <c r="A180" s="214" t="s">
        <v>525</v>
      </c>
      <c r="B180" s="375"/>
      <c r="C180" s="371"/>
      <c r="D180" s="55"/>
      <c r="E180" s="223"/>
      <c r="F180" s="222"/>
      <c r="G180" s="333"/>
      <c r="H180" s="141"/>
      <c r="I180" s="115"/>
      <c r="J180" s="213"/>
      <c r="K180" s="50"/>
      <c r="L180" s="168"/>
      <c r="M180" s="212"/>
      <c r="O180" s="211"/>
      <c r="P180" s="211"/>
      <c r="Q180" s="211"/>
      <c r="R180" s="211"/>
    </row>
    <row r="181" spans="1:18" s="26" customFormat="1" ht="15" hidden="1" outlineLevel="1" x14ac:dyDescent="0.25">
      <c r="A181" s="214" t="s">
        <v>525</v>
      </c>
      <c r="B181" s="375"/>
      <c r="C181" s="371"/>
      <c r="D181" s="55"/>
      <c r="E181" s="223"/>
      <c r="F181" s="222"/>
      <c r="G181" s="333"/>
      <c r="H181" s="141"/>
      <c r="I181" s="115"/>
      <c r="J181" s="213"/>
      <c r="K181" s="50"/>
      <c r="L181" s="168"/>
      <c r="M181" s="212"/>
      <c r="O181" s="211"/>
      <c r="P181" s="211"/>
      <c r="Q181" s="211"/>
      <c r="R181" s="211"/>
    </row>
    <row r="182" spans="1:18" s="26" customFormat="1" ht="15" hidden="1" outlineLevel="1" x14ac:dyDescent="0.25">
      <c r="A182" s="214" t="s">
        <v>525</v>
      </c>
      <c r="B182" s="375"/>
      <c r="C182" s="371"/>
      <c r="D182" s="55"/>
      <c r="E182" s="223"/>
      <c r="F182" s="222"/>
      <c r="G182" s="333"/>
      <c r="H182" s="141"/>
      <c r="I182" s="115"/>
      <c r="J182" s="213"/>
      <c r="K182" s="50"/>
      <c r="L182" s="168"/>
      <c r="M182" s="212"/>
      <c r="O182" s="211"/>
      <c r="P182" s="211"/>
      <c r="Q182" s="211"/>
      <c r="R182" s="211"/>
    </row>
    <row r="183" spans="1:18" s="26" customFormat="1" ht="15" hidden="1" outlineLevel="1" x14ac:dyDescent="0.25">
      <c r="A183" s="214" t="s">
        <v>525</v>
      </c>
      <c r="B183" s="375"/>
      <c r="C183" s="371"/>
      <c r="D183" s="55"/>
      <c r="E183" s="223"/>
      <c r="F183" s="222"/>
      <c r="G183" s="333"/>
      <c r="H183" s="141"/>
      <c r="I183" s="115"/>
      <c r="J183" s="213"/>
      <c r="K183" s="50"/>
      <c r="L183" s="168"/>
      <c r="M183" s="212"/>
      <c r="O183" s="211"/>
      <c r="P183" s="211"/>
      <c r="Q183" s="211"/>
      <c r="R183" s="211"/>
    </row>
    <row r="184" spans="1:18" s="26" customFormat="1" ht="15" hidden="1" outlineLevel="1" x14ac:dyDescent="0.25">
      <c r="A184" s="214" t="s">
        <v>525</v>
      </c>
      <c r="B184" s="375"/>
      <c r="C184" s="371"/>
      <c r="D184" s="55"/>
      <c r="E184" s="223"/>
      <c r="F184" s="222"/>
      <c r="G184" s="333"/>
      <c r="H184" s="141"/>
      <c r="I184" s="115"/>
      <c r="J184" s="213"/>
      <c r="K184" s="50"/>
      <c r="L184" s="168"/>
      <c r="M184" s="212"/>
      <c r="O184" s="211"/>
      <c r="P184" s="211"/>
      <c r="Q184" s="211"/>
      <c r="R184" s="211"/>
    </row>
    <row r="185" spans="1:18" s="26" customFormat="1" ht="15" hidden="1" outlineLevel="1" x14ac:dyDescent="0.25">
      <c r="A185" s="214" t="s">
        <v>525</v>
      </c>
      <c r="B185" s="375"/>
      <c r="C185" s="371"/>
      <c r="D185" s="55"/>
      <c r="E185" s="223"/>
      <c r="F185" s="222"/>
      <c r="G185" s="333"/>
      <c r="H185" s="141"/>
      <c r="I185" s="115"/>
      <c r="J185" s="213"/>
      <c r="K185" s="50"/>
      <c r="L185" s="168"/>
      <c r="M185" s="212"/>
      <c r="O185" s="211"/>
      <c r="P185" s="211"/>
      <c r="Q185" s="211"/>
      <c r="R185" s="211"/>
    </row>
    <row r="186" spans="1:18" s="26" customFormat="1" ht="15" hidden="1" outlineLevel="1" x14ac:dyDescent="0.25">
      <c r="A186" s="214" t="s">
        <v>525</v>
      </c>
      <c r="B186" s="375"/>
      <c r="C186" s="371"/>
      <c r="D186" s="55"/>
      <c r="E186" s="223"/>
      <c r="F186" s="222"/>
      <c r="G186" s="333"/>
      <c r="H186" s="141"/>
      <c r="I186" s="115"/>
      <c r="J186" s="213"/>
      <c r="K186" s="50"/>
      <c r="L186" s="168"/>
      <c r="M186" s="212"/>
      <c r="O186" s="211"/>
      <c r="P186" s="211"/>
      <c r="Q186" s="211"/>
      <c r="R186" s="211"/>
    </row>
    <row r="187" spans="1:18" s="26" customFormat="1" ht="15" hidden="1" outlineLevel="1" x14ac:dyDescent="0.25">
      <c r="A187" s="214" t="s">
        <v>525</v>
      </c>
      <c r="B187" s="375"/>
      <c r="C187" s="371"/>
      <c r="D187" s="55"/>
      <c r="E187" s="223"/>
      <c r="F187" s="222"/>
      <c r="G187" s="333"/>
      <c r="H187" s="141"/>
      <c r="I187" s="115"/>
      <c r="J187" s="213"/>
      <c r="K187" s="50"/>
      <c r="L187" s="168"/>
      <c r="M187" s="212"/>
      <c r="O187" s="211"/>
      <c r="P187" s="211"/>
      <c r="Q187" s="211"/>
      <c r="R187" s="211"/>
    </row>
    <row r="188" spans="1:18" s="26" customFormat="1" ht="15" hidden="1" outlineLevel="1" x14ac:dyDescent="0.25">
      <c r="A188" s="214" t="s">
        <v>525</v>
      </c>
      <c r="B188" s="375"/>
      <c r="C188" s="371"/>
      <c r="D188" s="55"/>
      <c r="E188" s="223"/>
      <c r="F188" s="222"/>
      <c r="G188" s="333"/>
      <c r="H188" s="141"/>
      <c r="I188" s="115"/>
      <c r="J188" s="213"/>
      <c r="K188" s="50"/>
      <c r="L188" s="168"/>
      <c r="M188" s="212"/>
      <c r="O188" s="211"/>
      <c r="P188" s="211"/>
      <c r="Q188" s="211"/>
      <c r="R188" s="211"/>
    </row>
    <row r="189" spans="1:18" s="26" customFormat="1" ht="15" hidden="1" outlineLevel="1" x14ac:dyDescent="0.25">
      <c r="A189" s="214" t="s">
        <v>525</v>
      </c>
      <c r="B189" s="375"/>
      <c r="C189" s="371"/>
      <c r="D189" s="55"/>
      <c r="E189" s="223"/>
      <c r="F189" s="222"/>
      <c r="G189" s="333"/>
      <c r="H189" s="141"/>
      <c r="I189" s="115"/>
      <c r="J189" s="213"/>
      <c r="K189" s="50"/>
      <c r="L189" s="168"/>
      <c r="M189" s="212"/>
      <c r="O189" s="211"/>
      <c r="P189" s="211"/>
      <c r="Q189" s="211"/>
      <c r="R189" s="211"/>
    </row>
    <row r="190" spans="1:18" s="173" customFormat="1" ht="30" collapsed="1" x14ac:dyDescent="0.25">
      <c r="A190" s="173" t="s">
        <v>473</v>
      </c>
      <c r="B190" s="367" t="s">
        <v>192</v>
      </c>
      <c r="C190" s="367"/>
      <c r="D190" s="367"/>
      <c r="E190" s="367"/>
      <c r="F190" s="367"/>
      <c r="G190" s="328"/>
      <c r="H190" s="367"/>
      <c r="I190" s="367"/>
      <c r="J190" s="367"/>
      <c r="K190" s="367"/>
      <c r="L190" s="367"/>
      <c r="M190" s="175"/>
      <c r="O190" s="174"/>
      <c r="P190" s="174"/>
      <c r="Q190" s="174"/>
      <c r="R190" s="174"/>
    </row>
    <row r="191" spans="1:18" s="173" customFormat="1" ht="15" x14ac:dyDescent="0.25">
      <c r="A191" s="176" t="s">
        <v>525</v>
      </c>
      <c r="B191" s="137" t="s">
        <v>129</v>
      </c>
      <c r="C191" s="138" t="s">
        <v>130</v>
      </c>
      <c r="D191" s="138" t="s">
        <v>131</v>
      </c>
      <c r="E191" s="858" t="s">
        <v>132</v>
      </c>
      <c r="F191" s="859"/>
      <c r="G191" s="858" t="s">
        <v>133</v>
      </c>
      <c r="H191" s="860"/>
      <c r="I191" s="860"/>
      <c r="J191" s="860"/>
      <c r="K191" s="859"/>
      <c r="L191" s="139" t="s">
        <v>96</v>
      </c>
      <c r="M191" s="139" t="s">
        <v>756</v>
      </c>
      <c r="O191" s="174"/>
      <c r="P191" s="174"/>
      <c r="Q191" s="174"/>
      <c r="R191" s="174"/>
    </row>
    <row r="192" spans="1:18" s="173" customFormat="1" ht="45" x14ac:dyDescent="0.25">
      <c r="A192" s="176" t="s">
        <v>525</v>
      </c>
      <c r="B192" s="137"/>
      <c r="C192" s="138"/>
      <c r="D192" s="138"/>
      <c r="E192" s="140" t="s">
        <v>134</v>
      </c>
      <c r="F192" s="140" t="s">
        <v>135</v>
      </c>
      <c r="G192" s="327" t="s">
        <v>599</v>
      </c>
      <c r="H192" s="140" t="s">
        <v>136</v>
      </c>
      <c r="I192" s="140" t="s">
        <v>137</v>
      </c>
      <c r="J192" s="140" t="s">
        <v>138</v>
      </c>
      <c r="K192" s="140" t="s">
        <v>139</v>
      </c>
      <c r="L192" s="139"/>
      <c r="M192" s="175"/>
      <c r="O192" s="174"/>
      <c r="P192" s="174"/>
      <c r="Q192" s="174"/>
      <c r="R192" s="174"/>
    </row>
    <row r="193" spans="1:18" ht="30" x14ac:dyDescent="0.25">
      <c r="A193" s="172" t="s">
        <v>525</v>
      </c>
      <c r="B193" s="375" t="s">
        <v>140</v>
      </c>
      <c r="C193" s="153" t="s">
        <v>632</v>
      </c>
      <c r="D193" s="55" t="s">
        <v>142</v>
      </c>
      <c r="E193" s="159">
        <v>4270238021</v>
      </c>
      <c r="F193" s="145" t="s">
        <v>143</v>
      </c>
      <c r="G193" s="334">
        <v>42645</v>
      </c>
      <c r="H193" s="160">
        <v>3885265434</v>
      </c>
      <c r="I193" s="39">
        <f>123.78/111.82</f>
        <v>1.1069576104453587</v>
      </c>
      <c r="J193" s="75" t="s">
        <v>151</v>
      </c>
      <c r="K193" s="197">
        <f>+E193/I193</f>
        <v>3857634638.1339469</v>
      </c>
      <c r="L193" s="168" t="s">
        <v>177</v>
      </c>
      <c r="M193" s="202"/>
      <c r="N193" s="1" t="s">
        <v>905</v>
      </c>
    </row>
    <row r="194" spans="1:18" ht="30" x14ac:dyDescent="0.25">
      <c r="A194" s="172" t="s">
        <v>525</v>
      </c>
      <c r="B194" s="375" t="s">
        <v>140</v>
      </c>
      <c r="C194" s="153" t="s">
        <v>632</v>
      </c>
      <c r="D194" s="55" t="s">
        <v>142</v>
      </c>
      <c r="E194" s="159">
        <v>31161593</v>
      </c>
      <c r="F194" s="145" t="s">
        <v>143</v>
      </c>
      <c r="G194" s="334">
        <v>42395</v>
      </c>
      <c r="H194" s="160"/>
      <c r="I194" s="74">
        <f>126.15/111.82</f>
        <v>1.1281523877660526</v>
      </c>
      <c r="J194" s="76" t="s">
        <v>154</v>
      </c>
      <c r="K194" s="197">
        <f>+E194/I194</f>
        <v>27621794.128101464</v>
      </c>
      <c r="L194" s="168" t="s">
        <v>177</v>
      </c>
      <c r="M194" s="202"/>
      <c r="N194" s="1" t="s">
        <v>905</v>
      </c>
    </row>
    <row r="195" spans="1:18" ht="30" x14ac:dyDescent="0.25">
      <c r="A195" s="172" t="s">
        <v>525</v>
      </c>
      <c r="B195" s="375" t="s">
        <v>144</v>
      </c>
      <c r="C195" s="153" t="s">
        <v>632</v>
      </c>
      <c r="D195" s="55" t="s">
        <v>142</v>
      </c>
      <c r="E195" s="159">
        <v>3890427652</v>
      </c>
      <c r="F195" s="145" t="s">
        <v>193</v>
      </c>
      <c r="G195" s="334">
        <v>42474</v>
      </c>
      <c r="H195" s="160">
        <v>3330227513</v>
      </c>
      <c r="I195" s="74">
        <f>130.63/111.82</f>
        <v>1.1682167769629763</v>
      </c>
      <c r="J195" s="76" t="s">
        <v>157</v>
      </c>
      <c r="K195" s="197">
        <f>+E195/I195</f>
        <v>3330227513.1795144</v>
      </c>
      <c r="L195" s="168" t="s">
        <v>177</v>
      </c>
      <c r="M195" s="202"/>
      <c r="N195" s="1" t="s">
        <v>905</v>
      </c>
    </row>
    <row r="196" spans="1:18" ht="30" x14ac:dyDescent="0.25">
      <c r="A196" s="172" t="s">
        <v>525</v>
      </c>
      <c r="B196" s="375" t="s">
        <v>145</v>
      </c>
      <c r="C196" s="153" t="s">
        <v>632</v>
      </c>
      <c r="D196" s="55" t="s">
        <v>142</v>
      </c>
      <c r="E196" s="159">
        <v>3954459034</v>
      </c>
      <c r="F196" s="145" t="s">
        <v>194</v>
      </c>
      <c r="G196" s="340">
        <v>42650</v>
      </c>
      <c r="H196" s="160">
        <v>3330227513</v>
      </c>
      <c r="I196" s="74">
        <f>132.78/111.82</f>
        <v>1.1874441065998929</v>
      </c>
      <c r="J196" s="76" t="s">
        <v>163</v>
      </c>
      <c r="K196" s="197">
        <f>+E196/I196</f>
        <v>3330227513.0432291</v>
      </c>
      <c r="L196" s="168" t="s">
        <v>177</v>
      </c>
      <c r="M196" s="202"/>
      <c r="N196" s="1" t="s">
        <v>905</v>
      </c>
    </row>
    <row r="197" spans="1:18" ht="30" x14ac:dyDescent="0.25">
      <c r="A197" s="172" t="s">
        <v>525</v>
      </c>
      <c r="B197" s="375" t="s">
        <v>146</v>
      </c>
      <c r="C197" s="153" t="s">
        <v>632</v>
      </c>
      <c r="D197" s="55" t="s">
        <v>142</v>
      </c>
      <c r="E197" s="353">
        <v>4092052050</v>
      </c>
      <c r="F197" s="145" t="s">
        <v>195</v>
      </c>
      <c r="G197" s="334">
        <v>42885</v>
      </c>
      <c r="H197" s="160">
        <v>3330227513</v>
      </c>
      <c r="I197" s="74">
        <f>137.4/111.82</f>
        <v>1.2287605079592203</v>
      </c>
      <c r="J197" s="76" t="s">
        <v>196</v>
      </c>
      <c r="K197" s="197">
        <f>+E197/I197</f>
        <v>3330227512.5982528</v>
      </c>
      <c r="L197" s="168" t="s">
        <v>177</v>
      </c>
      <c r="M197" s="202"/>
      <c r="N197" s="1" t="s">
        <v>905</v>
      </c>
    </row>
    <row r="198" spans="1:18" ht="30" x14ac:dyDescent="0.25">
      <c r="A198" s="172" t="s">
        <v>525</v>
      </c>
      <c r="B198" s="375" t="s">
        <v>147</v>
      </c>
      <c r="C198" s="153" t="s">
        <v>632</v>
      </c>
      <c r="D198" s="55" t="s">
        <v>142</v>
      </c>
      <c r="E198" s="158">
        <v>4111410375</v>
      </c>
      <c r="F198" s="145" t="s">
        <v>197</v>
      </c>
      <c r="G198" s="334">
        <v>43017</v>
      </c>
      <c r="H198" s="160">
        <v>3330227513</v>
      </c>
      <c r="I198" s="74">
        <f>138.05/111.82</f>
        <v>1.2345734215703812</v>
      </c>
      <c r="J198" s="76" t="s">
        <v>190</v>
      </c>
      <c r="K198" s="197">
        <f>+E198/I198</f>
        <v>3330227512.7308941</v>
      </c>
      <c r="L198" s="168" t="s">
        <v>177</v>
      </c>
      <c r="M198" s="202"/>
      <c r="N198" s="1" t="s">
        <v>905</v>
      </c>
    </row>
    <row r="199" spans="1:18" ht="30" x14ac:dyDescent="0.25">
      <c r="A199" s="172" t="s">
        <v>525</v>
      </c>
      <c r="B199" s="375" t="s">
        <v>148</v>
      </c>
      <c r="C199" s="153" t="s">
        <v>632</v>
      </c>
      <c r="D199" s="55" t="s">
        <v>142</v>
      </c>
      <c r="E199" s="158">
        <v>4200756490</v>
      </c>
      <c r="F199" s="145" t="s">
        <v>198</v>
      </c>
      <c r="G199" s="334">
        <v>43209</v>
      </c>
      <c r="H199" s="160">
        <v>3330227513</v>
      </c>
      <c r="I199" s="74">
        <f>141.05/111.82</f>
        <v>1.2614022536218925</v>
      </c>
      <c r="J199" s="76" t="s">
        <v>199</v>
      </c>
      <c r="K199" s="219">
        <f>E199/I199</f>
        <v>3330227513.0223322</v>
      </c>
      <c r="L199" s="168" t="s">
        <v>177</v>
      </c>
      <c r="M199" s="202" t="s">
        <v>896</v>
      </c>
    </row>
    <row r="200" spans="1:18" ht="30" x14ac:dyDescent="0.25">
      <c r="A200" s="172" t="s">
        <v>525</v>
      </c>
      <c r="B200" s="375" t="s">
        <v>149</v>
      </c>
      <c r="C200" s="153" t="s">
        <v>632</v>
      </c>
      <c r="D200" s="55" t="s">
        <v>142</v>
      </c>
      <c r="E200" s="158">
        <v>4243940445</v>
      </c>
      <c r="F200" s="145" t="s">
        <v>200</v>
      </c>
      <c r="G200" s="334">
        <v>43384</v>
      </c>
      <c r="H200" s="160">
        <v>3330227513</v>
      </c>
      <c r="I200" s="74">
        <f>142.5/111.82</f>
        <v>1.2743695224467895</v>
      </c>
      <c r="J200" s="76" t="s">
        <v>315</v>
      </c>
      <c r="K200" s="219">
        <f>E200/I200</f>
        <v>3330227512.7010527</v>
      </c>
      <c r="L200" s="168" t="s">
        <v>177</v>
      </c>
      <c r="M200" s="202" t="s">
        <v>869</v>
      </c>
    </row>
    <row r="201" spans="1:18" ht="30" x14ac:dyDescent="0.25">
      <c r="A201" s="172" t="s">
        <v>525</v>
      </c>
      <c r="B201" s="375" t="s">
        <v>150</v>
      </c>
      <c r="C201" s="153" t="s">
        <v>632</v>
      </c>
      <c r="D201" s="55" t="s">
        <v>142</v>
      </c>
      <c r="E201" s="158">
        <f>4335995951-E214</f>
        <v>4335909287.2653427</v>
      </c>
      <c r="F201" s="186" t="s">
        <v>201</v>
      </c>
      <c r="G201" s="334">
        <v>43580</v>
      </c>
      <c r="H201" s="160">
        <v>3330227513</v>
      </c>
      <c r="I201" s="74">
        <f>101.62/78.05</f>
        <v>1.3019859064702115</v>
      </c>
      <c r="J201" s="76" t="s">
        <v>346</v>
      </c>
      <c r="K201" s="219">
        <f>E201/I201</f>
        <v>3330227512.9999995</v>
      </c>
      <c r="L201" s="168" t="s">
        <v>1384</v>
      </c>
      <c r="M201" s="202" t="s">
        <v>910</v>
      </c>
      <c r="N201" s="220"/>
    </row>
    <row r="202" spans="1:18" ht="30" x14ac:dyDescent="0.25">
      <c r="A202" s="172" t="s">
        <v>525</v>
      </c>
      <c r="B202" s="375" t="s">
        <v>178</v>
      </c>
      <c r="C202" s="153" t="s">
        <v>632</v>
      </c>
      <c r="D202" s="55" t="s">
        <v>142</v>
      </c>
      <c r="E202" s="158">
        <v>3687610549</v>
      </c>
      <c r="F202" s="186" t="s">
        <v>202</v>
      </c>
      <c r="G202" s="339">
        <v>43748</v>
      </c>
      <c r="H202" s="170">
        <v>2787313610</v>
      </c>
      <c r="I202" s="74">
        <f>103.26/78.05</f>
        <v>1.322998078155029</v>
      </c>
      <c r="J202" s="76" t="s">
        <v>468</v>
      </c>
      <c r="K202" s="219">
        <f>E202/I202</f>
        <v>2787313609.8145456</v>
      </c>
      <c r="L202" s="168" t="s">
        <v>177</v>
      </c>
      <c r="M202" s="202" t="s">
        <v>900</v>
      </c>
    </row>
    <row r="203" spans="1:18" ht="30" x14ac:dyDescent="0.25">
      <c r="A203" s="172" t="s">
        <v>525</v>
      </c>
      <c r="B203" s="375" t="s">
        <v>179</v>
      </c>
      <c r="C203" s="153" t="s">
        <v>632</v>
      </c>
      <c r="D203" s="55" t="s">
        <v>142</v>
      </c>
      <c r="E203" s="158">
        <v>3768676557</v>
      </c>
      <c r="F203" s="186" t="s">
        <v>203</v>
      </c>
      <c r="G203" s="339">
        <v>43935</v>
      </c>
      <c r="H203" s="170">
        <v>2787313610</v>
      </c>
      <c r="I203" s="74">
        <f>105.53/78.05</f>
        <v>1.35208199871877</v>
      </c>
      <c r="J203" s="76" t="s">
        <v>633</v>
      </c>
      <c r="K203" s="219">
        <f>E203/I203</f>
        <v>2787313610.0999718</v>
      </c>
      <c r="L203" s="168" t="s">
        <v>177</v>
      </c>
      <c r="M203" s="202" t="s">
        <v>885</v>
      </c>
    </row>
    <row r="204" spans="1:18" ht="30" x14ac:dyDescent="0.2">
      <c r="A204" s="172" t="s">
        <v>525</v>
      </c>
      <c r="B204" s="848" t="s">
        <v>180</v>
      </c>
      <c r="C204" s="153" t="s">
        <v>632</v>
      </c>
      <c r="D204" s="55" t="s">
        <v>142</v>
      </c>
      <c r="E204" s="352">
        <v>2486181857.1399999</v>
      </c>
      <c r="F204" s="186" t="s">
        <v>204</v>
      </c>
      <c r="G204" s="339">
        <v>44126</v>
      </c>
      <c r="H204" s="846">
        <v>1848766139</v>
      </c>
      <c r="I204" s="74">
        <f>[29]IPC!$S$18/78.05</f>
        <v>1.3490070467648945</v>
      </c>
      <c r="J204" s="76" t="s">
        <v>797</v>
      </c>
      <c r="K204" s="219">
        <f>E204/I204</f>
        <v>1842971734.7305248</v>
      </c>
      <c r="L204" s="1102" t="s">
        <v>1383</v>
      </c>
      <c r="M204" s="54" t="s">
        <v>796</v>
      </c>
      <c r="N204" s="220"/>
    </row>
    <row r="205" spans="1:18" ht="30" x14ac:dyDescent="0.2">
      <c r="A205" s="172" t="s">
        <v>525</v>
      </c>
      <c r="B205" s="849"/>
      <c r="C205" s="153" t="s">
        <v>632</v>
      </c>
      <c r="D205" s="55" t="s">
        <v>142</v>
      </c>
      <c r="E205" s="352">
        <v>7816692</v>
      </c>
      <c r="F205" s="186" t="s">
        <v>817</v>
      </c>
      <c r="G205" s="339">
        <v>44134</v>
      </c>
      <c r="H205" s="847"/>
      <c r="I205" s="74">
        <f>[29]IPC!$S$18/78.05</f>
        <v>1.3490070467648945</v>
      </c>
      <c r="J205" s="76" t="s">
        <v>797</v>
      </c>
      <c r="K205" s="219">
        <f>E205/I205</f>
        <v>5794404.1276474493</v>
      </c>
      <c r="L205" s="1101"/>
      <c r="M205" s="54" t="s">
        <v>813</v>
      </c>
      <c r="N205" s="220"/>
    </row>
    <row r="206" spans="1:18" ht="15" x14ac:dyDescent="0.2">
      <c r="A206" s="172" t="s">
        <v>525</v>
      </c>
      <c r="B206" s="375" t="s">
        <v>181</v>
      </c>
      <c r="C206" s="154"/>
      <c r="D206" s="55" t="s">
        <v>142</v>
      </c>
      <c r="E206" s="351"/>
      <c r="F206" s="186" t="s">
        <v>205</v>
      </c>
      <c r="G206" s="339"/>
      <c r="H206" s="170">
        <v>1848766139</v>
      </c>
      <c r="I206" s="165"/>
      <c r="J206" s="165"/>
      <c r="K206" s="219">
        <v>0</v>
      </c>
      <c r="L206" s="168"/>
      <c r="M206" s="54"/>
    </row>
    <row r="207" spans="1:18" s="26" customFormat="1" ht="38.25" x14ac:dyDescent="0.25">
      <c r="A207" s="214" t="s">
        <v>525</v>
      </c>
      <c r="B207" s="375" t="s">
        <v>182</v>
      </c>
      <c r="C207" s="154"/>
      <c r="D207" s="55" t="s">
        <v>142</v>
      </c>
      <c r="E207" s="168"/>
      <c r="F207" s="186" t="s">
        <v>634</v>
      </c>
      <c r="G207" s="339"/>
      <c r="H207" s="170">
        <v>2542964000</v>
      </c>
      <c r="I207" s="165"/>
      <c r="J207" s="165"/>
      <c r="K207" s="218">
        <v>0</v>
      </c>
      <c r="L207" s="168"/>
      <c r="M207" s="212"/>
      <c r="O207" s="211"/>
      <c r="P207" s="211"/>
      <c r="Q207" s="211"/>
      <c r="R207" s="211"/>
    </row>
    <row r="208" spans="1:18" s="26" customFormat="1" ht="15" hidden="1" outlineLevel="1" x14ac:dyDescent="0.25">
      <c r="A208" s="214" t="s">
        <v>525</v>
      </c>
      <c r="B208" s="375"/>
      <c r="C208" s="154"/>
      <c r="D208" s="55"/>
      <c r="E208" s="168"/>
      <c r="F208" s="186"/>
      <c r="G208" s="339"/>
      <c r="H208" s="170"/>
      <c r="I208" s="165"/>
      <c r="J208" s="165"/>
      <c r="K208" s="218"/>
      <c r="L208" s="168"/>
      <c r="M208" s="212"/>
      <c r="O208" s="211"/>
      <c r="P208" s="211"/>
      <c r="Q208" s="211"/>
      <c r="R208" s="211"/>
    </row>
    <row r="209" spans="1:18" s="26" customFormat="1" ht="15" hidden="1" outlineLevel="1" x14ac:dyDescent="0.25">
      <c r="A209" s="214" t="s">
        <v>525</v>
      </c>
      <c r="B209" s="375"/>
      <c r="C209" s="154"/>
      <c r="D209" s="55"/>
      <c r="E209" s="168"/>
      <c r="F209" s="186"/>
      <c r="G209" s="339"/>
      <c r="H209" s="170"/>
      <c r="I209" s="165"/>
      <c r="J209" s="165"/>
      <c r="K209" s="218"/>
      <c r="L209" s="168"/>
      <c r="M209" s="212"/>
      <c r="O209" s="211"/>
      <c r="P209" s="211"/>
      <c r="Q209" s="211"/>
      <c r="R209" s="211"/>
    </row>
    <row r="210" spans="1:18" s="26" customFormat="1" ht="15" hidden="1" outlineLevel="1" x14ac:dyDescent="0.25">
      <c r="A210" s="214" t="s">
        <v>525</v>
      </c>
      <c r="B210" s="375"/>
      <c r="C210" s="154"/>
      <c r="D210" s="55"/>
      <c r="E210" s="168"/>
      <c r="F210" s="186"/>
      <c r="G210" s="339"/>
      <c r="H210" s="170"/>
      <c r="I210" s="165"/>
      <c r="J210" s="165"/>
      <c r="K210" s="218"/>
      <c r="L210" s="168"/>
      <c r="M210" s="212"/>
      <c r="O210" s="211"/>
      <c r="P210" s="211"/>
      <c r="Q210" s="211"/>
      <c r="R210" s="211"/>
    </row>
    <row r="211" spans="1:18" s="26" customFormat="1" ht="15" hidden="1" outlineLevel="1" x14ac:dyDescent="0.25">
      <c r="A211" s="214" t="s">
        <v>525</v>
      </c>
      <c r="B211" s="375"/>
      <c r="C211" s="154"/>
      <c r="D211" s="55"/>
      <c r="E211" s="168"/>
      <c r="F211" s="186"/>
      <c r="G211" s="339"/>
      <c r="H211" s="170"/>
      <c r="I211" s="165"/>
      <c r="J211" s="165"/>
      <c r="K211" s="218"/>
      <c r="L211" s="168"/>
      <c r="M211" s="212"/>
      <c r="O211" s="211"/>
      <c r="P211" s="211"/>
      <c r="Q211" s="211"/>
      <c r="R211" s="211"/>
    </row>
    <row r="212" spans="1:18" s="26" customFormat="1" ht="15" collapsed="1" x14ac:dyDescent="0.25">
      <c r="A212" s="214" t="s">
        <v>525</v>
      </c>
      <c r="B212" s="199" t="s">
        <v>1127</v>
      </c>
      <c r="C212" s="154"/>
      <c r="D212" s="55"/>
      <c r="E212" s="168"/>
      <c r="F212" s="186"/>
      <c r="G212" s="339"/>
      <c r="H212" s="170"/>
      <c r="I212" s="165"/>
      <c r="J212" s="165"/>
      <c r="K212" s="218"/>
      <c r="L212" s="168"/>
      <c r="M212" s="212"/>
      <c r="O212" s="211"/>
      <c r="P212" s="211"/>
      <c r="Q212" s="211"/>
      <c r="R212" s="211"/>
    </row>
    <row r="213" spans="1:18" ht="30" x14ac:dyDescent="0.25">
      <c r="A213" s="172" t="s">
        <v>525</v>
      </c>
      <c r="B213" s="375" t="s">
        <v>1084</v>
      </c>
      <c r="C213" s="153" t="s">
        <v>798</v>
      </c>
      <c r="D213" s="55" t="s">
        <v>142</v>
      </c>
      <c r="E213" s="221">
        <v>32581947</v>
      </c>
      <c r="F213" s="145"/>
      <c r="G213" s="334">
        <v>42923</v>
      </c>
      <c r="H213" s="160"/>
      <c r="I213" s="74">
        <f>137.87/111.82</f>
        <v>1.2329636916472904</v>
      </c>
      <c r="J213" s="76" t="s">
        <v>186</v>
      </c>
      <c r="K213" s="197">
        <f>+E213/I213</f>
        <v>26425714.902009137</v>
      </c>
      <c r="L213" s="168" t="s">
        <v>1084</v>
      </c>
      <c r="M213" s="202"/>
      <c r="N213" s="1" t="s">
        <v>905</v>
      </c>
    </row>
    <row r="214" spans="1:18" s="26" customFormat="1" ht="30" x14ac:dyDescent="0.25">
      <c r="A214" s="214" t="s">
        <v>525</v>
      </c>
      <c r="B214" s="375" t="s">
        <v>1382</v>
      </c>
      <c r="C214" s="153" t="s">
        <v>798</v>
      </c>
      <c r="D214" s="55" t="s">
        <v>142</v>
      </c>
      <c r="E214" s="1100">
        <v>86663.734657287598</v>
      </c>
      <c r="F214" s="186"/>
      <c r="G214" s="334">
        <v>43580</v>
      </c>
      <c r="H214" s="170"/>
      <c r="I214" s="74">
        <f>101.62/78.05</f>
        <v>1.3019859064702115</v>
      </c>
      <c r="J214" s="76" t="s">
        <v>346</v>
      </c>
      <c r="K214" s="197">
        <f>+E214/I214</f>
        <v>66562.728695151513</v>
      </c>
      <c r="L214" s="168" t="s">
        <v>1382</v>
      </c>
      <c r="M214" s="202" t="s">
        <v>910</v>
      </c>
      <c r="O214" s="211"/>
      <c r="P214" s="211"/>
      <c r="Q214" s="211"/>
      <c r="R214" s="211"/>
    </row>
    <row r="215" spans="1:18" ht="30" x14ac:dyDescent="0.25">
      <c r="A215" s="172" t="s">
        <v>525</v>
      </c>
      <c r="B215" s="142" t="s">
        <v>1381</v>
      </c>
      <c r="C215" s="1099" t="s">
        <v>798</v>
      </c>
      <c r="D215" s="58" t="s">
        <v>142</v>
      </c>
      <c r="E215" s="1098">
        <v>8994.89</v>
      </c>
      <c r="F215" s="145"/>
      <c r="G215" s="334">
        <v>44134</v>
      </c>
      <c r="H215" s="160"/>
      <c r="I215" s="74">
        <f>[29]IPC!$S$18/78.05</f>
        <v>1.3490070467648945</v>
      </c>
      <c r="J215" s="76" t="s">
        <v>797</v>
      </c>
      <c r="K215" s="197">
        <f>+E215/I215</f>
        <v>6667.7857773767673</v>
      </c>
      <c r="L215" s="183" t="s">
        <v>1381</v>
      </c>
      <c r="M215" s="54" t="s">
        <v>1380</v>
      </c>
    </row>
    <row r="216" spans="1:18" s="26" customFormat="1" ht="15" hidden="1" outlineLevel="1" x14ac:dyDescent="0.25">
      <c r="A216" s="214" t="s">
        <v>525</v>
      </c>
      <c r="B216" s="375"/>
      <c r="C216" s="154"/>
      <c r="D216" s="55"/>
      <c r="E216" s="168"/>
      <c r="F216" s="186"/>
      <c r="G216" s="339"/>
      <c r="H216" s="170"/>
      <c r="I216" s="165"/>
      <c r="J216" s="165"/>
      <c r="K216" s="218"/>
      <c r="L216" s="168"/>
      <c r="M216" s="212"/>
      <c r="O216" s="211"/>
      <c r="P216" s="211"/>
      <c r="Q216" s="211"/>
      <c r="R216" s="211"/>
    </row>
    <row r="217" spans="1:18" s="26" customFormat="1" ht="15" hidden="1" outlineLevel="1" x14ac:dyDescent="0.25">
      <c r="A217" s="214" t="s">
        <v>525</v>
      </c>
      <c r="B217" s="375"/>
      <c r="C217" s="154"/>
      <c r="D217" s="55"/>
      <c r="E217" s="168"/>
      <c r="F217" s="186"/>
      <c r="G217" s="339"/>
      <c r="H217" s="170"/>
      <c r="I217" s="165"/>
      <c r="J217" s="165"/>
      <c r="K217" s="218"/>
      <c r="L217" s="168"/>
      <c r="M217" s="212"/>
      <c r="O217" s="211"/>
      <c r="P217" s="211"/>
      <c r="Q217" s="211"/>
      <c r="R217" s="211"/>
    </row>
    <row r="218" spans="1:18" s="173" customFormat="1" ht="15" collapsed="1" x14ac:dyDescent="0.25">
      <c r="A218" s="173" t="s">
        <v>474</v>
      </c>
      <c r="B218" s="367" t="s">
        <v>206</v>
      </c>
      <c r="C218" s="367"/>
      <c r="D218" s="367"/>
      <c r="E218" s="367"/>
      <c r="F218" s="367"/>
      <c r="G218" s="328"/>
      <c r="H218" s="367"/>
      <c r="I218" s="367"/>
      <c r="J218" s="367"/>
      <c r="K218" s="367"/>
      <c r="L218" s="367"/>
      <c r="M218" s="175"/>
      <c r="O218" s="174"/>
      <c r="P218" s="174"/>
      <c r="Q218" s="174"/>
      <c r="R218" s="174"/>
    </row>
    <row r="219" spans="1:18" s="372" customFormat="1" ht="15" x14ac:dyDescent="0.2">
      <c r="A219" s="217" t="s">
        <v>525</v>
      </c>
      <c r="B219" s="137" t="s">
        <v>129</v>
      </c>
      <c r="C219" s="138" t="s">
        <v>130</v>
      </c>
      <c r="D219" s="138" t="s">
        <v>131</v>
      </c>
      <c r="E219" s="858" t="s">
        <v>132</v>
      </c>
      <c r="F219" s="859"/>
      <c r="G219" s="858" t="s">
        <v>133</v>
      </c>
      <c r="H219" s="860"/>
      <c r="I219" s="860"/>
      <c r="J219" s="860"/>
      <c r="K219" s="859"/>
      <c r="L219" s="139" t="s">
        <v>96</v>
      </c>
      <c r="M219" s="139" t="s">
        <v>756</v>
      </c>
      <c r="O219" s="216"/>
      <c r="P219" s="216"/>
      <c r="Q219" s="216"/>
      <c r="R219" s="216"/>
    </row>
    <row r="220" spans="1:18" s="372" customFormat="1" ht="45" x14ac:dyDescent="0.2">
      <c r="A220" s="217" t="s">
        <v>525</v>
      </c>
      <c r="B220" s="137"/>
      <c r="C220" s="138"/>
      <c r="D220" s="138"/>
      <c r="E220" s="140" t="s">
        <v>134</v>
      </c>
      <c r="F220" s="140" t="s">
        <v>135</v>
      </c>
      <c r="G220" s="327" t="s">
        <v>599</v>
      </c>
      <c r="H220" s="140" t="s">
        <v>136</v>
      </c>
      <c r="I220" s="140" t="s">
        <v>137</v>
      </c>
      <c r="J220" s="140" t="s">
        <v>138</v>
      </c>
      <c r="K220" s="140" t="s">
        <v>139</v>
      </c>
      <c r="L220" s="139"/>
      <c r="M220" s="178"/>
      <c r="O220" s="216"/>
      <c r="P220" s="216"/>
      <c r="Q220" s="216"/>
      <c r="R220" s="216"/>
    </row>
    <row r="221" spans="1:18" ht="28.5" x14ac:dyDescent="0.2">
      <c r="A221" s="172" t="s">
        <v>525</v>
      </c>
      <c r="B221" s="375" t="s">
        <v>140</v>
      </c>
      <c r="C221" s="153" t="s">
        <v>326</v>
      </c>
      <c r="D221" s="55" t="s">
        <v>142</v>
      </c>
      <c r="E221" s="215">
        <v>384680737</v>
      </c>
      <c r="F221" s="4" t="s">
        <v>143</v>
      </c>
      <c r="G221" s="338">
        <v>42278</v>
      </c>
      <c r="H221" s="846">
        <v>350000000</v>
      </c>
      <c r="I221" s="39">
        <f>123.78/111.82</f>
        <v>1.1069576104453587</v>
      </c>
      <c r="J221" s="75" t="s">
        <v>151</v>
      </c>
      <c r="K221" s="197">
        <f>+E221/I221</f>
        <v>347511714.42349327</v>
      </c>
      <c r="L221" s="168" t="s">
        <v>177</v>
      </c>
      <c r="M221" s="54"/>
      <c r="N221" s="1" t="s">
        <v>905</v>
      </c>
    </row>
    <row r="222" spans="1:18" ht="28.5" x14ac:dyDescent="0.2">
      <c r="A222" s="172" t="s">
        <v>525</v>
      </c>
      <c r="B222" s="375" t="s">
        <v>140</v>
      </c>
      <c r="C222" s="153" t="s">
        <v>326</v>
      </c>
      <c r="D222" s="55" t="s">
        <v>142</v>
      </c>
      <c r="E222" s="215">
        <v>2807165</v>
      </c>
      <c r="F222" s="4" t="s">
        <v>143</v>
      </c>
      <c r="G222" s="338">
        <v>42395</v>
      </c>
      <c r="H222" s="847"/>
      <c r="I222" s="74">
        <f>126.15/111.82</f>
        <v>1.1281523877660526</v>
      </c>
      <c r="J222" s="76" t="s">
        <v>154</v>
      </c>
      <c r="K222" s="197">
        <f>+E222/I222</f>
        <v>2488285.297661514</v>
      </c>
      <c r="L222" s="168" t="s">
        <v>177</v>
      </c>
      <c r="M222" s="54"/>
      <c r="N222" s="1" t="s">
        <v>905</v>
      </c>
    </row>
    <row r="223" spans="1:18" ht="42.75" x14ac:dyDescent="0.2">
      <c r="A223" s="172" t="s">
        <v>525</v>
      </c>
      <c r="B223" s="375" t="s">
        <v>144</v>
      </c>
      <c r="C223" s="153" t="s">
        <v>326</v>
      </c>
      <c r="D223" s="55" t="s">
        <v>142</v>
      </c>
      <c r="E223" s="215">
        <v>394853336</v>
      </c>
      <c r="F223" s="4" t="s">
        <v>635</v>
      </c>
      <c r="G223" s="338">
        <v>42398</v>
      </c>
      <c r="H223" s="160">
        <v>350000000</v>
      </c>
      <c r="I223" s="74">
        <f>126.15/111.82</f>
        <v>1.1281523877660526</v>
      </c>
      <c r="J223" s="76" t="s">
        <v>155</v>
      </c>
      <c r="K223" s="197">
        <f>+E223/I223</f>
        <v>350000000.24986124</v>
      </c>
      <c r="L223" s="168" t="s">
        <v>177</v>
      </c>
      <c r="M223" s="54"/>
      <c r="N223" s="1" t="s">
        <v>905</v>
      </c>
    </row>
    <row r="224" spans="1:18" ht="42.75" x14ac:dyDescent="0.2">
      <c r="A224" s="172" t="s">
        <v>525</v>
      </c>
      <c r="B224" s="375" t="s">
        <v>145</v>
      </c>
      <c r="C224" s="153" t="s">
        <v>326</v>
      </c>
      <c r="D224" s="55" t="s">
        <v>142</v>
      </c>
      <c r="E224" s="215">
        <v>417546056</v>
      </c>
      <c r="F224" s="4" t="s">
        <v>635</v>
      </c>
      <c r="G224" s="338">
        <v>42765</v>
      </c>
      <c r="H224" s="160">
        <v>350000000</v>
      </c>
      <c r="I224" s="74">
        <f>133.4/111.82</f>
        <v>1.1929887318905386</v>
      </c>
      <c r="J224" s="76" t="s">
        <v>207</v>
      </c>
      <c r="K224" s="197">
        <f>+E224/I224</f>
        <v>349999999.86446768</v>
      </c>
      <c r="L224" s="168" t="s">
        <v>177</v>
      </c>
      <c r="M224" s="54"/>
      <c r="N224" s="1" t="s">
        <v>905</v>
      </c>
    </row>
    <row r="225" spans="1:13" ht="42.75" x14ac:dyDescent="0.2">
      <c r="A225" s="172" t="s">
        <v>525</v>
      </c>
      <c r="B225" s="375" t="s">
        <v>146</v>
      </c>
      <c r="C225" s="153" t="s">
        <v>326</v>
      </c>
      <c r="D225" s="55" t="s">
        <v>142</v>
      </c>
      <c r="E225" s="215">
        <v>434604722</v>
      </c>
      <c r="F225" s="4" t="s">
        <v>635</v>
      </c>
      <c r="G225" s="338">
        <v>43223</v>
      </c>
      <c r="H225" s="846">
        <v>350000000</v>
      </c>
      <c r="I225" s="74">
        <f>141.05/111.82</f>
        <v>1.2614022536218925</v>
      </c>
      <c r="J225" s="76" t="s">
        <v>236</v>
      </c>
      <c r="K225" s="197">
        <f>+E225/I225</f>
        <v>344540943.02757883</v>
      </c>
      <c r="L225" s="168" t="s">
        <v>177</v>
      </c>
      <c r="M225" s="54" t="s">
        <v>909</v>
      </c>
    </row>
    <row r="226" spans="1:13" ht="42.75" x14ac:dyDescent="0.2">
      <c r="A226" s="172" t="s">
        <v>525</v>
      </c>
      <c r="B226" s="375" t="s">
        <v>282</v>
      </c>
      <c r="C226" s="153" t="s">
        <v>326</v>
      </c>
      <c r="D226" s="55" t="s">
        <v>142</v>
      </c>
      <c r="E226" s="215">
        <v>10047398</v>
      </c>
      <c r="F226" s="4" t="s">
        <v>635</v>
      </c>
      <c r="G226" s="338">
        <v>43263</v>
      </c>
      <c r="H226" s="847"/>
      <c r="I226" s="74">
        <f>142.06/111.82</f>
        <v>1.2704346270792346</v>
      </c>
      <c r="J226" s="76" t="s">
        <v>236</v>
      </c>
      <c r="K226" s="197">
        <f>+E226/I226</f>
        <v>7908630.4685344212</v>
      </c>
      <c r="L226" s="168" t="s">
        <v>636</v>
      </c>
      <c r="M226" s="54" t="s">
        <v>908</v>
      </c>
    </row>
    <row r="227" spans="1:13" ht="42.75" x14ac:dyDescent="0.2">
      <c r="A227" s="172" t="s">
        <v>525</v>
      </c>
      <c r="B227" s="375" t="s">
        <v>147</v>
      </c>
      <c r="C227" s="153" t="s">
        <v>326</v>
      </c>
      <c r="D227" s="55" t="s">
        <v>142</v>
      </c>
      <c r="E227" s="215">
        <v>446029333</v>
      </c>
      <c r="F227" s="4" t="s">
        <v>635</v>
      </c>
      <c r="G227" s="338">
        <v>43399</v>
      </c>
      <c r="H227" s="160">
        <v>350000000</v>
      </c>
      <c r="I227" s="74">
        <f>142.5/111.82</f>
        <v>1.2743695224467895</v>
      </c>
      <c r="J227" s="76" t="s">
        <v>315</v>
      </c>
      <c r="K227" s="197">
        <f>+E227/I227</f>
        <v>350000000.11270177</v>
      </c>
      <c r="L227" s="168" t="s">
        <v>177</v>
      </c>
      <c r="M227" s="54" t="s">
        <v>907</v>
      </c>
    </row>
    <row r="228" spans="1:13" ht="42.75" x14ac:dyDescent="0.2">
      <c r="A228" s="172" t="s">
        <v>525</v>
      </c>
      <c r="B228" s="375" t="s">
        <v>148</v>
      </c>
      <c r="C228" s="153" t="s">
        <v>326</v>
      </c>
      <c r="D228" s="55" t="s">
        <v>142</v>
      </c>
      <c r="E228" s="215">
        <v>477093543</v>
      </c>
      <c r="F228" s="4" t="s">
        <v>635</v>
      </c>
      <c r="G228" s="338">
        <v>43445</v>
      </c>
      <c r="H228" s="160">
        <v>350000000</v>
      </c>
      <c r="I228" s="74">
        <f>142.84/111.82</f>
        <v>1.2774101234126276</v>
      </c>
      <c r="J228" s="76" t="s">
        <v>325</v>
      </c>
      <c r="K228" s="197">
        <f>+E228/I228</f>
        <v>373485018.04998595</v>
      </c>
      <c r="L228" s="168" t="s">
        <v>177</v>
      </c>
      <c r="M228" s="54" t="s">
        <v>906</v>
      </c>
    </row>
    <row r="229" spans="1:13" ht="42.75" x14ac:dyDescent="0.2">
      <c r="A229" s="172" t="s">
        <v>525</v>
      </c>
      <c r="B229" s="375" t="s">
        <v>149</v>
      </c>
      <c r="C229" s="153" t="s">
        <v>326</v>
      </c>
      <c r="D229" s="55" t="s">
        <v>142</v>
      </c>
      <c r="E229" s="215">
        <v>463049327</v>
      </c>
      <c r="F229" s="4" t="s">
        <v>635</v>
      </c>
      <c r="G229" s="338">
        <v>43748</v>
      </c>
      <c r="H229" s="160">
        <v>350000000</v>
      </c>
      <c r="I229" s="74">
        <f>103.26/78.05</f>
        <v>1.322998078155029</v>
      </c>
      <c r="J229" s="76" t="s">
        <v>459</v>
      </c>
      <c r="K229" s="197">
        <f>+E229/I229</f>
        <v>349999999.73222929</v>
      </c>
      <c r="L229" s="168" t="s">
        <v>465</v>
      </c>
      <c r="M229" s="54" t="s">
        <v>900</v>
      </c>
    </row>
    <row r="230" spans="1:13" ht="15" x14ac:dyDescent="0.2">
      <c r="A230" s="172" t="s">
        <v>525</v>
      </c>
      <c r="B230" s="848" t="s">
        <v>150</v>
      </c>
      <c r="C230" s="153" t="s">
        <v>326</v>
      </c>
      <c r="D230" s="55" t="s">
        <v>142</v>
      </c>
      <c r="E230" s="215">
        <v>470672645.74000001</v>
      </c>
      <c r="F230" s="872" t="s">
        <v>635</v>
      </c>
      <c r="G230" s="325">
        <v>44118</v>
      </c>
      <c r="H230" s="846">
        <v>350000000</v>
      </c>
      <c r="I230" s="74">
        <f>105.29/78.05</f>
        <v>1.3490070467648945</v>
      </c>
      <c r="J230" s="76" t="s">
        <v>795</v>
      </c>
      <c r="K230" s="197">
        <f>+E230/I230</f>
        <v>348903029.72748595</v>
      </c>
      <c r="L230" s="852" t="s">
        <v>794</v>
      </c>
      <c r="M230" s="54" t="s">
        <v>760</v>
      </c>
    </row>
    <row r="231" spans="1:13" ht="15" x14ac:dyDescent="0.2">
      <c r="A231" s="172" t="s">
        <v>525</v>
      </c>
      <c r="B231" s="849"/>
      <c r="C231" s="153" t="s">
        <v>326</v>
      </c>
      <c r="D231" s="55"/>
      <c r="E231" s="215">
        <v>1479820</v>
      </c>
      <c r="F231" s="873"/>
      <c r="G231" s="325">
        <v>44134</v>
      </c>
      <c r="H231" s="847"/>
      <c r="I231" s="74">
        <f>105.29/78.05</f>
        <v>1.3490070467648945</v>
      </c>
      <c r="J231" s="76" t="s">
        <v>795</v>
      </c>
      <c r="K231" s="197">
        <f>+E231/I231</f>
        <v>1096969.8071991641</v>
      </c>
      <c r="L231" s="853"/>
      <c r="M231" s="1" t="s">
        <v>813</v>
      </c>
    </row>
    <row r="232" spans="1:13" ht="15" hidden="1" outlineLevel="1" x14ac:dyDescent="0.2">
      <c r="A232" s="172" t="s">
        <v>525</v>
      </c>
      <c r="B232" s="377"/>
      <c r="C232" s="153"/>
      <c r="D232" s="55"/>
      <c r="E232" s="215"/>
      <c r="F232" s="378"/>
      <c r="G232" s="325"/>
      <c r="H232" s="376"/>
      <c r="I232" s="74"/>
      <c r="J232" s="76"/>
      <c r="K232" s="197"/>
      <c r="L232" s="379"/>
      <c r="M232" s="54"/>
    </row>
    <row r="233" spans="1:13" ht="15" hidden="1" outlineLevel="1" x14ac:dyDescent="0.2">
      <c r="A233" s="172" t="s">
        <v>525</v>
      </c>
      <c r="B233" s="377"/>
      <c r="C233" s="153"/>
      <c r="D233" s="55"/>
      <c r="E233" s="215"/>
      <c r="F233" s="378"/>
      <c r="G233" s="325"/>
      <c r="H233" s="376"/>
      <c r="I233" s="74"/>
      <c r="J233" s="76"/>
      <c r="K233" s="197"/>
      <c r="L233" s="379"/>
      <c r="M233" s="54"/>
    </row>
    <row r="234" spans="1:13" ht="15" hidden="1" outlineLevel="1" x14ac:dyDescent="0.2">
      <c r="A234" s="172" t="s">
        <v>525</v>
      </c>
      <c r="B234" s="377"/>
      <c r="C234" s="153"/>
      <c r="D234" s="55"/>
      <c r="E234" s="215"/>
      <c r="F234" s="378"/>
      <c r="G234" s="325"/>
      <c r="H234" s="376"/>
      <c r="I234" s="74"/>
      <c r="J234" s="76"/>
      <c r="K234" s="197"/>
      <c r="L234" s="379"/>
      <c r="M234" s="54"/>
    </row>
    <row r="235" spans="1:13" ht="15" hidden="1" outlineLevel="1" x14ac:dyDescent="0.2">
      <c r="A235" s="172" t="s">
        <v>525</v>
      </c>
      <c r="B235" s="377"/>
      <c r="C235" s="153"/>
      <c r="D235" s="55"/>
      <c r="E235" s="215"/>
      <c r="F235" s="378"/>
      <c r="G235" s="325"/>
      <c r="H235" s="376"/>
      <c r="I235" s="74"/>
      <c r="J235" s="76"/>
      <c r="K235" s="197"/>
      <c r="L235" s="379"/>
      <c r="M235" s="54"/>
    </row>
    <row r="236" spans="1:13" ht="15" hidden="1" outlineLevel="1" x14ac:dyDescent="0.2">
      <c r="A236" s="172" t="s">
        <v>525</v>
      </c>
      <c r="B236" s="377"/>
      <c r="C236" s="153"/>
      <c r="D236" s="55"/>
      <c r="E236" s="215"/>
      <c r="F236" s="378"/>
      <c r="G236" s="325"/>
      <c r="H236" s="376"/>
      <c r="I236" s="74"/>
      <c r="J236" s="76"/>
      <c r="K236" s="197"/>
      <c r="L236" s="379"/>
      <c r="M236" s="54"/>
    </row>
    <row r="237" spans="1:13" ht="15" hidden="1" outlineLevel="1" x14ac:dyDescent="0.2">
      <c r="A237" s="172" t="s">
        <v>525</v>
      </c>
      <c r="B237" s="377"/>
      <c r="C237" s="153"/>
      <c r="D237" s="55"/>
      <c r="E237" s="215"/>
      <c r="F237" s="378"/>
      <c r="G237" s="325"/>
      <c r="H237" s="376"/>
      <c r="I237" s="74"/>
      <c r="J237" s="76"/>
      <c r="K237" s="197"/>
      <c r="L237" s="379"/>
      <c r="M237" s="54"/>
    </row>
    <row r="238" spans="1:13" ht="15" hidden="1" outlineLevel="1" x14ac:dyDescent="0.2">
      <c r="A238" s="172" t="s">
        <v>525</v>
      </c>
      <c r="B238" s="377"/>
      <c r="C238" s="153"/>
      <c r="D238" s="55"/>
      <c r="E238" s="215"/>
      <c r="F238" s="378"/>
      <c r="G238" s="325"/>
      <c r="H238" s="376"/>
      <c r="I238" s="74"/>
      <c r="J238" s="76"/>
      <c r="K238" s="197"/>
      <c r="L238" s="379"/>
      <c r="M238" s="54"/>
    </row>
    <row r="239" spans="1:13" ht="15" hidden="1" outlineLevel="1" x14ac:dyDescent="0.2">
      <c r="A239" s="172" t="s">
        <v>525</v>
      </c>
      <c r="B239" s="377"/>
      <c r="C239" s="153"/>
      <c r="D239" s="55"/>
      <c r="E239" s="215"/>
      <c r="F239" s="378"/>
      <c r="G239" s="325"/>
      <c r="H239" s="376"/>
      <c r="I239" s="74"/>
      <c r="J239" s="76"/>
      <c r="K239" s="197"/>
      <c r="L239" s="379"/>
      <c r="M239" s="54"/>
    </row>
    <row r="240" spans="1:13" ht="15" hidden="1" outlineLevel="1" x14ac:dyDescent="0.2">
      <c r="A240" s="172" t="s">
        <v>525</v>
      </c>
      <c r="B240" s="377"/>
      <c r="C240" s="153"/>
      <c r="D240" s="55"/>
      <c r="E240" s="215"/>
      <c r="F240" s="378"/>
      <c r="G240" s="325"/>
      <c r="H240" s="376"/>
      <c r="I240" s="74"/>
      <c r="J240" s="76"/>
      <c r="K240" s="197"/>
      <c r="L240" s="379"/>
      <c r="M240" s="54"/>
    </row>
    <row r="241" spans="1:18" ht="15" hidden="1" outlineLevel="1" x14ac:dyDescent="0.2">
      <c r="A241" s="172" t="s">
        <v>525</v>
      </c>
      <c r="B241" s="377"/>
      <c r="C241" s="153"/>
      <c r="D241" s="55"/>
      <c r="E241" s="215"/>
      <c r="F241" s="378"/>
      <c r="G241" s="325"/>
      <c r="H241" s="376"/>
      <c r="I241" s="74"/>
      <c r="J241" s="76"/>
      <c r="K241" s="197"/>
      <c r="L241" s="379"/>
      <c r="M241" s="54"/>
    </row>
    <row r="242" spans="1:18" s="173" customFormat="1" ht="25.5" collapsed="1" x14ac:dyDescent="0.25">
      <c r="A242" s="173" t="s">
        <v>327</v>
      </c>
      <c r="B242" s="367" t="s">
        <v>208</v>
      </c>
      <c r="C242" s="367"/>
      <c r="D242" s="367"/>
      <c r="E242" s="367"/>
      <c r="F242" s="367"/>
      <c r="G242" s="328"/>
      <c r="H242" s="367"/>
      <c r="I242" s="367"/>
      <c r="J242" s="367"/>
      <c r="K242" s="367"/>
      <c r="L242" s="367"/>
      <c r="M242" s="175"/>
      <c r="O242" s="174"/>
      <c r="P242" s="174"/>
      <c r="Q242" s="174"/>
      <c r="R242" s="174"/>
    </row>
    <row r="243" spans="1:18" s="173" customFormat="1" ht="15" x14ac:dyDescent="0.25">
      <c r="A243" s="176" t="s">
        <v>525</v>
      </c>
      <c r="B243" s="137" t="s">
        <v>129</v>
      </c>
      <c r="C243" s="138" t="s">
        <v>130</v>
      </c>
      <c r="D243" s="138" t="s">
        <v>131</v>
      </c>
      <c r="E243" s="858" t="s">
        <v>132</v>
      </c>
      <c r="F243" s="859"/>
      <c r="G243" s="858" t="s">
        <v>133</v>
      </c>
      <c r="H243" s="860"/>
      <c r="I243" s="860"/>
      <c r="J243" s="860"/>
      <c r="K243" s="859"/>
      <c r="L243" s="139" t="s">
        <v>96</v>
      </c>
      <c r="M243" s="139" t="s">
        <v>756</v>
      </c>
      <c r="O243" s="174"/>
      <c r="P243" s="174"/>
      <c r="Q243" s="174"/>
      <c r="R243" s="174"/>
    </row>
    <row r="244" spans="1:18" s="173" customFormat="1" ht="45" x14ac:dyDescent="0.25">
      <c r="A244" s="176" t="s">
        <v>525</v>
      </c>
      <c r="B244" s="137"/>
      <c r="C244" s="138"/>
      <c r="D244" s="138"/>
      <c r="E244" s="140" t="s">
        <v>134</v>
      </c>
      <c r="F244" s="140" t="s">
        <v>135</v>
      </c>
      <c r="G244" s="327" t="s">
        <v>599</v>
      </c>
      <c r="H244" s="140" t="s">
        <v>136</v>
      </c>
      <c r="I244" s="140" t="s">
        <v>137</v>
      </c>
      <c r="J244" s="140" t="s">
        <v>138</v>
      </c>
      <c r="K244" s="140" t="s">
        <v>139</v>
      </c>
      <c r="L244" s="139"/>
      <c r="M244" s="175"/>
      <c r="O244" s="174"/>
      <c r="P244" s="174"/>
      <c r="Q244" s="174"/>
      <c r="R244" s="174"/>
    </row>
    <row r="245" spans="1:18" ht="57.75" x14ac:dyDescent="0.25">
      <c r="A245" s="172" t="s">
        <v>525</v>
      </c>
      <c r="B245" s="375" t="s">
        <v>793</v>
      </c>
      <c r="C245" s="153" t="s">
        <v>327</v>
      </c>
      <c r="D245" s="55" t="s">
        <v>142</v>
      </c>
      <c r="E245" s="116">
        <v>310301163.36000001</v>
      </c>
      <c r="F245" s="4" t="s">
        <v>637</v>
      </c>
      <c r="G245" s="334">
        <v>42278</v>
      </c>
      <c r="H245" s="160">
        <v>252000000</v>
      </c>
      <c r="I245" s="39">
        <f>123.78/111.82</f>
        <v>1.1069576104453587</v>
      </c>
      <c r="J245" s="75" t="s">
        <v>151</v>
      </c>
      <c r="K245" s="197">
        <f>+E245/I245</f>
        <v>280318921.367872</v>
      </c>
      <c r="L245" s="168" t="s">
        <v>177</v>
      </c>
      <c r="M245" s="54"/>
      <c r="N245" s="1" t="s">
        <v>905</v>
      </c>
    </row>
    <row r="246" spans="1:18" s="26" customFormat="1" ht="15" x14ac:dyDescent="0.2">
      <c r="A246" s="214" t="s">
        <v>525</v>
      </c>
      <c r="B246" s="848" t="s">
        <v>792</v>
      </c>
      <c r="C246" s="153" t="s">
        <v>327</v>
      </c>
      <c r="D246" s="55" t="s">
        <v>142</v>
      </c>
      <c r="E246" s="136">
        <v>67589211</v>
      </c>
      <c r="F246" s="872" t="s">
        <v>209</v>
      </c>
      <c r="G246" s="326">
        <v>42374</v>
      </c>
      <c r="H246" s="846">
        <v>60000000</v>
      </c>
      <c r="I246" s="115">
        <f>126.15/111.82</f>
        <v>1.1281523877660526</v>
      </c>
      <c r="J246" s="213" t="s">
        <v>154</v>
      </c>
      <c r="K246" s="50">
        <f>+E246/I246</f>
        <v>59911419.532461353</v>
      </c>
      <c r="L246" s="168" t="s">
        <v>177</v>
      </c>
      <c r="M246" s="212"/>
      <c r="N246" s="1" t="s">
        <v>905</v>
      </c>
      <c r="O246" s="211"/>
      <c r="P246" s="211"/>
      <c r="Q246" s="211"/>
      <c r="R246" s="211"/>
    </row>
    <row r="247" spans="1:18" s="26" customFormat="1" ht="15" x14ac:dyDescent="0.2">
      <c r="A247" s="214" t="s">
        <v>525</v>
      </c>
      <c r="B247" s="849"/>
      <c r="C247" s="153" t="s">
        <v>327</v>
      </c>
      <c r="D247" s="55" t="s">
        <v>142</v>
      </c>
      <c r="E247" s="136">
        <v>1896513</v>
      </c>
      <c r="F247" s="873"/>
      <c r="G247" s="326">
        <v>42398</v>
      </c>
      <c r="H247" s="847"/>
      <c r="I247" s="115">
        <f>126.15/111.82</f>
        <v>1.1281523877660526</v>
      </c>
      <c r="J247" s="213" t="s">
        <v>154</v>
      </c>
      <c r="K247" s="50">
        <f>+E247/I247</f>
        <v>1681078.7448275862</v>
      </c>
      <c r="L247" s="168" t="s">
        <v>177</v>
      </c>
      <c r="M247" s="212"/>
      <c r="N247" s="1" t="s">
        <v>905</v>
      </c>
      <c r="O247" s="211"/>
      <c r="P247" s="211"/>
      <c r="Q247" s="211"/>
      <c r="R247" s="211"/>
    </row>
    <row r="248" spans="1:18" ht="15" x14ac:dyDescent="0.25">
      <c r="A248" s="172" t="s">
        <v>525</v>
      </c>
      <c r="B248" s="375" t="s">
        <v>791</v>
      </c>
      <c r="C248" s="153" t="s">
        <v>327</v>
      </c>
      <c r="D248" s="55" t="s">
        <v>142</v>
      </c>
      <c r="E248" s="116">
        <v>71162374</v>
      </c>
      <c r="F248" s="4"/>
      <c r="G248" s="334">
        <v>42556</v>
      </c>
      <c r="H248" s="160">
        <v>60000000</v>
      </c>
      <c r="I248" s="74">
        <f>132.58/111.82</f>
        <v>1.1856555177964587</v>
      </c>
      <c r="J248" s="76" t="s">
        <v>160</v>
      </c>
      <c r="K248" s="197">
        <f>+E248/I248</f>
        <v>60019434.761502482</v>
      </c>
      <c r="L248" s="168" t="s">
        <v>177</v>
      </c>
      <c r="M248" s="54"/>
      <c r="N248" s="1" t="s">
        <v>905</v>
      </c>
    </row>
    <row r="249" spans="1:18" ht="15" x14ac:dyDescent="0.25">
      <c r="A249" s="172" t="s">
        <v>525</v>
      </c>
      <c r="B249" s="375" t="s">
        <v>790</v>
      </c>
      <c r="C249" s="153" t="s">
        <v>327</v>
      </c>
      <c r="D249" s="55" t="s">
        <v>142</v>
      </c>
      <c r="E249" s="116">
        <v>71579324</v>
      </c>
      <c r="F249" s="4" t="s">
        <v>210</v>
      </c>
      <c r="G249" s="334">
        <v>42741</v>
      </c>
      <c r="H249" s="160">
        <v>60000000</v>
      </c>
      <c r="I249" s="74">
        <f>133.4/111.82</f>
        <v>1.1929887318905386</v>
      </c>
      <c r="J249" s="76" t="s">
        <v>165</v>
      </c>
      <c r="K249" s="197">
        <f>+E249/I249</f>
        <v>60000000.072563708</v>
      </c>
      <c r="L249" s="168" t="s">
        <v>177</v>
      </c>
      <c r="M249" s="54"/>
      <c r="N249" s="1" t="s">
        <v>905</v>
      </c>
    </row>
    <row r="250" spans="1:18" ht="15" x14ac:dyDescent="0.25">
      <c r="A250" s="172" t="s">
        <v>525</v>
      </c>
      <c r="B250" s="375" t="s">
        <v>789</v>
      </c>
      <c r="C250" s="153" t="s">
        <v>327</v>
      </c>
      <c r="D250" s="55" t="s">
        <v>142</v>
      </c>
      <c r="E250" s="116">
        <v>300633160</v>
      </c>
      <c r="F250" s="4" t="s">
        <v>211</v>
      </c>
      <c r="G250" s="334">
        <v>42741</v>
      </c>
      <c r="H250" s="160">
        <v>252000000</v>
      </c>
      <c r="I250" s="74">
        <f>133.4/111.82</f>
        <v>1.1929887318905386</v>
      </c>
      <c r="J250" s="76" t="s">
        <v>165</v>
      </c>
      <c r="K250" s="197">
        <f>+E250/I250</f>
        <v>251999999.63418287</v>
      </c>
      <c r="L250" s="168" t="s">
        <v>177</v>
      </c>
      <c r="M250" s="54"/>
      <c r="N250" s="1" t="s">
        <v>905</v>
      </c>
    </row>
    <row r="251" spans="1:18" ht="15" x14ac:dyDescent="0.25">
      <c r="A251" s="172" t="s">
        <v>525</v>
      </c>
      <c r="B251" s="375" t="s">
        <v>788</v>
      </c>
      <c r="C251" s="153" t="s">
        <v>327</v>
      </c>
      <c r="D251" s="55" t="s">
        <v>142</v>
      </c>
      <c r="E251" s="116">
        <v>73891969</v>
      </c>
      <c r="F251" s="4" t="s">
        <v>212</v>
      </c>
      <c r="G251" s="334">
        <v>42913</v>
      </c>
      <c r="H251" s="160">
        <v>60000000</v>
      </c>
      <c r="I251" s="74">
        <f>137.71/111.82</f>
        <v>1.2315328206045431</v>
      </c>
      <c r="J251" s="76" t="s">
        <v>213</v>
      </c>
      <c r="K251" s="197">
        <f>+E251/I251</f>
        <v>59999999.808147557</v>
      </c>
      <c r="L251" s="168" t="s">
        <v>177</v>
      </c>
      <c r="M251" s="54"/>
      <c r="N251" s="1" t="s">
        <v>905</v>
      </c>
    </row>
    <row r="252" spans="1:18" ht="15" x14ac:dyDescent="0.25">
      <c r="A252" s="172" t="s">
        <v>525</v>
      </c>
      <c r="B252" s="375" t="s">
        <v>787</v>
      </c>
      <c r="C252" s="153" t="s">
        <v>327</v>
      </c>
      <c r="D252" s="55" t="s">
        <v>142</v>
      </c>
      <c r="E252" s="116">
        <v>74503666</v>
      </c>
      <c r="F252" s="4" t="s">
        <v>214</v>
      </c>
      <c r="G252" s="334">
        <v>43116</v>
      </c>
      <c r="H252" s="160">
        <v>60000000</v>
      </c>
      <c r="I252" s="74">
        <f>138.85/111.82</f>
        <v>1.2417277767841173</v>
      </c>
      <c r="J252" s="76" t="s">
        <v>215</v>
      </c>
      <c r="K252" s="197">
        <f>+E252/I252</f>
        <v>59999999.511127122</v>
      </c>
      <c r="L252" s="168" t="s">
        <v>638</v>
      </c>
      <c r="M252" s="54"/>
    </row>
    <row r="253" spans="1:18" ht="15" x14ac:dyDescent="0.25">
      <c r="A253" s="172" t="s">
        <v>525</v>
      </c>
      <c r="B253" s="375" t="s">
        <v>786</v>
      </c>
      <c r="C253" s="153" t="s">
        <v>327</v>
      </c>
      <c r="D253" s="55" t="s">
        <v>142</v>
      </c>
      <c r="E253" s="116">
        <f>387419066-74503667</f>
        <v>312915399</v>
      </c>
      <c r="F253" s="4" t="s">
        <v>216</v>
      </c>
      <c r="G253" s="334">
        <v>43116</v>
      </c>
      <c r="H253" s="160">
        <v>252000000</v>
      </c>
      <c r="I253" s="74">
        <f>138.85/111.82</f>
        <v>1.2417277767841173</v>
      </c>
      <c r="J253" s="76" t="s">
        <v>215</v>
      </c>
      <c r="K253" s="197">
        <f>+E253/I253</f>
        <v>251999999.39632699</v>
      </c>
      <c r="L253" s="168" t="s">
        <v>217</v>
      </c>
      <c r="M253" s="54" t="s">
        <v>898</v>
      </c>
      <c r="N253" s="166" t="s">
        <v>904</v>
      </c>
    </row>
    <row r="254" spans="1:18" ht="15" x14ac:dyDescent="0.25">
      <c r="A254" s="172" t="s">
        <v>525</v>
      </c>
      <c r="B254" s="375" t="s">
        <v>785</v>
      </c>
      <c r="C254" s="153" t="s">
        <v>327</v>
      </c>
      <c r="D254" s="55" t="s">
        <v>142</v>
      </c>
      <c r="E254" s="210">
        <v>76344124.489999995</v>
      </c>
      <c r="F254" s="4" t="s">
        <v>297</v>
      </c>
      <c r="G254" s="334">
        <v>43305</v>
      </c>
      <c r="H254" s="160">
        <v>60000000</v>
      </c>
      <c r="I254" s="74">
        <f>142.28/111.82</f>
        <v>1.272402074763012</v>
      </c>
      <c r="J254" s="76" t="s">
        <v>298</v>
      </c>
      <c r="K254" s="197">
        <f>+E254/I254</f>
        <v>60000000.003315993</v>
      </c>
      <c r="L254" s="168" t="s">
        <v>638</v>
      </c>
      <c r="M254" s="54" t="s">
        <v>872</v>
      </c>
      <c r="N254" s="166" t="s">
        <v>903</v>
      </c>
    </row>
    <row r="255" spans="1:18" ht="15" x14ac:dyDescent="0.25">
      <c r="A255" s="172" t="s">
        <v>525</v>
      </c>
      <c r="B255" s="375" t="s">
        <v>784</v>
      </c>
      <c r="C255" s="153" t="s">
        <v>327</v>
      </c>
      <c r="D255" s="55" t="s">
        <v>142</v>
      </c>
      <c r="E255" s="210">
        <v>76644607.900017902</v>
      </c>
      <c r="F255" s="4" t="s">
        <v>639</v>
      </c>
      <c r="G255" s="334">
        <v>43445</v>
      </c>
      <c r="H255" s="160">
        <f>60000000</f>
        <v>60000000</v>
      </c>
      <c r="I255" s="74">
        <f>142.84/111.82</f>
        <v>1.2774101234126276</v>
      </c>
      <c r="J255" s="76" t="s">
        <v>328</v>
      </c>
      <c r="K255" s="197">
        <f>+E255/I255</f>
        <v>60000000.387706533</v>
      </c>
      <c r="L255" s="168" t="s">
        <v>177</v>
      </c>
      <c r="M255" s="856" t="s">
        <v>902</v>
      </c>
    </row>
    <row r="256" spans="1:18" ht="15" x14ac:dyDescent="0.25">
      <c r="A256" s="172" t="s">
        <v>525</v>
      </c>
      <c r="B256" s="375" t="s">
        <v>783</v>
      </c>
      <c r="C256" s="153" t="s">
        <v>327</v>
      </c>
      <c r="D256" s="55" t="s">
        <v>142</v>
      </c>
      <c r="E256" s="210">
        <v>321907351.09998214</v>
      </c>
      <c r="F256" s="4" t="s">
        <v>639</v>
      </c>
      <c r="G256" s="334">
        <v>43445</v>
      </c>
      <c r="H256" s="160">
        <v>252000000</v>
      </c>
      <c r="I256" s="74">
        <f>142.84/111.82</f>
        <v>1.2774101234126276</v>
      </c>
      <c r="J256" s="76" t="s">
        <v>328</v>
      </c>
      <c r="K256" s="197">
        <f>+E256/I256</f>
        <v>252000000</v>
      </c>
      <c r="L256" s="168" t="s">
        <v>177</v>
      </c>
      <c r="M256" s="857"/>
    </row>
    <row r="257" spans="1:18" ht="15" x14ac:dyDescent="0.25">
      <c r="A257" s="172" t="s">
        <v>525</v>
      </c>
      <c r="B257" s="375" t="s">
        <v>782</v>
      </c>
      <c r="C257" s="153" t="s">
        <v>327</v>
      </c>
      <c r="D257" s="55" t="s">
        <v>142</v>
      </c>
      <c r="E257" s="210">
        <v>79133889</v>
      </c>
      <c r="F257" s="4" t="s">
        <v>640</v>
      </c>
      <c r="G257" s="334">
        <v>43686</v>
      </c>
      <c r="H257" s="160">
        <v>60000000</v>
      </c>
      <c r="I257" s="74">
        <f>102.71/78.05</f>
        <v>1.3159513132607303</v>
      </c>
      <c r="J257" s="76" t="s">
        <v>418</v>
      </c>
      <c r="K257" s="197">
        <f>+E257/I257</f>
        <v>60134359.2293837</v>
      </c>
      <c r="L257" s="168" t="s">
        <v>638</v>
      </c>
      <c r="M257" s="54" t="s">
        <v>901</v>
      </c>
    </row>
    <row r="258" spans="1:18" ht="15" x14ac:dyDescent="0.25">
      <c r="A258" s="172" t="s">
        <v>525</v>
      </c>
      <c r="B258" s="375" t="s">
        <v>781</v>
      </c>
      <c r="C258" s="153" t="s">
        <v>327</v>
      </c>
      <c r="D258" s="55" t="s">
        <v>142</v>
      </c>
      <c r="E258" s="210">
        <v>333395516</v>
      </c>
      <c r="F258" s="4" t="s">
        <v>466</v>
      </c>
      <c r="G258" s="334">
        <v>43748</v>
      </c>
      <c r="H258" s="160">
        <v>252000000</v>
      </c>
      <c r="I258" s="74">
        <f>103.26/78.05</f>
        <v>1.322998078155029</v>
      </c>
      <c r="J258" s="76" t="s">
        <v>459</v>
      </c>
      <c r="K258" s="197">
        <f>+E258/I258</f>
        <v>252000000.23048612</v>
      </c>
      <c r="L258" s="168" t="s">
        <v>641</v>
      </c>
      <c r="M258" s="54" t="s">
        <v>900</v>
      </c>
    </row>
    <row r="259" spans="1:18" ht="15" x14ac:dyDescent="0.25">
      <c r="A259" s="172" t="s">
        <v>525</v>
      </c>
      <c r="B259" s="375" t="s">
        <v>780</v>
      </c>
      <c r="C259" s="153" t="s">
        <v>327</v>
      </c>
      <c r="D259" s="55" t="s">
        <v>142</v>
      </c>
      <c r="E259" s="210">
        <v>79795004</v>
      </c>
      <c r="F259" s="4" t="s">
        <v>642</v>
      </c>
      <c r="G259" s="334">
        <v>43844</v>
      </c>
      <c r="H259" s="160">
        <v>60000000</v>
      </c>
      <c r="I259" s="74">
        <f>103.8/78.05</f>
        <v>1.3299167200512492</v>
      </c>
      <c r="J259" s="76" t="s">
        <v>470</v>
      </c>
      <c r="K259" s="197">
        <f>+E259/I259</f>
        <v>60000000.599229291</v>
      </c>
      <c r="L259" s="168" t="s">
        <v>638</v>
      </c>
      <c r="M259" s="54" t="s">
        <v>888</v>
      </c>
    </row>
    <row r="260" spans="1:18" s="2" customFormat="1" ht="15" x14ac:dyDescent="0.25">
      <c r="A260" s="172" t="s">
        <v>525</v>
      </c>
      <c r="B260" s="375" t="s">
        <v>779</v>
      </c>
      <c r="C260" s="208" t="s">
        <v>327</v>
      </c>
      <c r="D260" s="55" t="s">
        <v>142</v>
      </c>
      <c r="E260" s="206">
        <v>80694426.650000006</v>
      </c>
      <c r="F260" s="209" t="s">
        <v>643</v>
      </c>
      <c r="G260" s="337">
        <v>44026</v>
      </c>
      <c r="H260" s="205">
        <v>60000000</v>
      </c>
      <c r="I260" s="207">
        <f>104.97/78.05</f>
        <v>1.3449071108263935</v>
      </c>
      <c r="J260" s="76" t="s">
        <v>631</v>
      </c>
      <c r="K260" s="197">
        <f>+E260/I260</f>
        <v>60000000.000309609</v>
      </c>
      <c r="L260" s="168" t="s">
        <v>177</v>
      </c>
      <c r="M260" s="54" t="s">
        <v>899</v>
      </c>
      <c r="O260" s="22"/>
      <c r="P260" s="22"/>
      <c r="Q260" s="22"/>
      <c r="R260" s="22"/>
    </row>
    <row r="261" spans="1:18" ht="15" x14ac:dyDescent="0.25">
      <c r="A261" s="172" t="s">
        <v>525</v>
      </c>
      <c r="B261" s="848" t="s">
        <v>778</v>
      </c>
      <c r="C261" s="208" t="s">
        <v>327</v>
      </c>
      <c r="D261" s="55" t="s">
        <v>142</v>
      </c>
      <c r="E261" s="206">
        <v>338884304.93000001</v>
      </c>
      <c r="F261" s="4" t="s">
        <v>777</v>
      </c>
      <c r="G261" s="337">
        <v>44118</v>
      </c>
      <c r="H261" s="876">
        <v>252000000</v>
      </c>
      <c r="I261" s="207">
        <f>105.29/78.05</f>
        <v>1.3490070467648945</v>
      </c>
      <c r="J261" s="76" t="s">
        <v>776</v>
      </c>
      <c r="K261" s="197">
        <f>+E261/I261</f>
        <v>251210181.4017143</v>
      </c>
      <c r="L261" s="168" t="s">
        <v>775</v>
      </c>
      <c r="M261" s="54" t="s">
        <v>760</v>
      </c>
    </row>
    <row r="262" spans="1:18" ht="15" x14ac:dyDescent="0.25">
      <c r="A262" s="172" t="s">
        <v>525</v>
      </c>
      <c r="B262" s="849"/>
      <c r="C262" s="208" t="s">
        <v>327</v>
      </c>
      <c r="D262" s="55" t="s">
        <v>142</v>
      </c>
      <c r="E262" s="206">
        <v>1065471</v>
      </c>
      <c r="F262" s="4" t="s">
        <v>816</v>
      </c>
      <c r="G262" s="337">
        <v>44134</v>
      </c>
      <c r="H262" s="877"/>
      <c r="I262" s="207">
        <f>105.29/78.05</f>
        <v>1.3490070467648945</v>
      </c>
      <c r="J262" s="76" t="s">
        <v>776</v>
      </c>
      <c r="K262" s="197">
        <f>+E262/I262</f>
        <v>789818.70595498139</v>
      </c>
      <c r="L262" s="168" t="s">
        <v>177</v>
      </c>
      <c r="M262" s="54" t="s">
        <v>813</v>
      </c>
    </row>
    <row r="263" spans="1:18" ht="15" x14ac:dyDescent="0.25">
      <c r="A263" s="172" t="s">
        <v>525</v>
      </c>
      <c r="B263" s="848" t="s">
        <v>1040</v>
      </c>
      <c r="C263" s="874" t="s">
        <v>327</v>
      </c>
      <c r="D263" s="854" t="s">
        <v>142</v>
      </c>
      <c r="E263" s="206">
        <v>81153415.859999999</v>
      </c>
      <c r="F263" s="878" t="s">
        <v>1053</v>
      </c>
      <c r="G263" s="337">
        <v>44239</v>
      </c>
      <c r="H263" s="850">
        <v>60000000</v>
      </c>
      <c r="I263" s="336">
        <f>[29]IPC!$T$10/78.05</f>
        <v>1.3569506726457399</v>
      </c>
      <c r="J263" s="314" t="s">
        <v>1042</v>
      </c>
      <c r="K263" s="225">
        <f>+E263/I263</f>
        <v>59805722.857832126</v>
      </c>
      <c r="L263" s="852" t="s">
        <v>1126</v>
      </c>
      <c r="M263" s="54" t="s">
        <v>1049</v>
      </c>
    </row>
    <row r="264" spans="1:18" ht="15" x14ac:dyDescent="0.25">
      <c r="A264" s="172" t="s">
        <v>525</v>
      </c>
      <c r="B264" s="849"/>
      <c r="C264" s="875"/>
      <c r="D264" s="855"/>
      <c r="E264" s="206">
        <f>331023.61-$E$271</f>
        <v>263624.49874438561</v>
      </c>
      <c r="F264" s="879"/>
      <c r="G264" s="337">
        <v>44267</v>
      </c>
      <c r="H264" s="851"/>
      <c r="I264" s="336">
        <f>[29]IPC!$T$10/78.05</f>
        <v>1.3569506726457399</v>
      </c>
      <c r="J264" s="314" t="s">
        <v>1042</v>
      </c>
      <c r="K264" s="225">
        <f>+E264/I264</f>
        <v>194277.14216787176</v>
      </c>
      <c r="L264" s="853"/>
      <c r="M264" s="54" t="s">
        <v>1083</v>
      </c>
    </row>
    <row r="265" spans="1:18" ht="15" hidden="1" outlineLevel="1" x14ac:dyDescent="0.25">
      <c r="A265" s="172" t="s">
        <v>525</v>
      </c>
      <c r="B265" s="375"/>
      <c r="C265" s="208"/>
      <c r="D265" s="55"/>
      <c r="E265" s="206"/>
      <c r="F265" s="4"/>
      <c r="G265" s="337"/>
      <c r="H265" s="205"/>
      <c r="I265" s="336"/>
      <c r="J265" s="314"/>
      <c r="K265" s="225"/>
      <c r="L265" s="168"/>
      <c r="M265" s="54"/>
    </row>
    <row r="266" spans="1:18" ht="15" hidden="1" outlineLevel="1" x14ac:dyDescent="0.25">
      <c r="A266" s="172" t="s">
        <v>525</v>
      </c>
      <c r="B266" s="375"/>
      <c r="C266" s="208"/>
      <c r="D266" s="55"/>
      <c r="E266" s="206"/>
      <c r="F266" s="4"/>
      <c r="G266" s="337"/>
      <c r="H266" s="205"/>
      <c r="I266" s="336"/>
      <c r="J266" s="314"/>
      <c r="K266" s="225"/>
      <c r="L266" s="168"/>
      <c r="M266" s="54"/>
    </row>
    <row r="267" spans="1:18" ht="15" hidden="1" outlineLevel="1" x14ac:dyDescent="0.25">
      <c r="A267" s="172" t="s">
        <v>525</v>
      </c>
      <c r="B267" s="375"/>
      <c r="C267" s="208"/>
      <c r="D267" s="55"/>
      <c r="E267" s="206"/>
      <c r="F267" s="4"/>
      <c r="G267" s="337"/>
      <c r="H267" s="205"/>
      <c r="I267" s="336"/>
      <c r="J267" s="314"/>
      <c r="K267" s="225"/>
      <c r="L267" s="168"/>
      <c r="M267" s="54"/>
    </row>
    <row r="268" spans="1:18" ht="15" hidden="1" outlineLevel="1" x14ac:dyDescent="0.25">
      <c r="A268" s="172" t="s">
        <v>525</v>
      </c>
      <c r="B268" s="375"/>
      <c r="C268" s="208"/>
      <c r="D268" s="55"/>
      <c r="E268" s="206"/>
      <c r="F268" s="4"/>
      <c r="G268" s="337"/>
      <c r="H268" s="205"/>
      <c r="I268" s="336"/>
      <c r="J268" s="314"/>
      <c r="K268" s="225"/>
      <c r="L268" s="168"/>
      <c r="M268" s="54"/>
    </row>
    <row r="269" spans="1:18" ht="15" hidden="1" outlineLevel="1" x14ac:dyDescent="0.25">
      <c r="A269" s="172" t="s">
        <v>525</v>
      </c>
      <c r="B269" s="375"/>
      <c r="C269" s="208"/>
      <c r="D269" s="55"/>
      <c r="E269" s="206"/>
      <c r="F269" s="4"/>
      <c r="G269" s="337"/>
      <c r="H269" s="205"/>
      <c r="I269" s="336"/>
      <c r="J269" s="314"/>
      <c r="K269" s="225"/>
      <c r="L269" s="168"/>
      <c r="M269" s="54"/>
    </row>
    <row r="270" spans="1:18" ht="15" collapsed="1" x14ac:dyDescent="0.25">
      <c r="A270" s="172" t="s">
        <v>525</v>
      </c>
      <c r="B270" s="199" t="s">
        <v>1125</v>
      </c>
      <c r="C270" s="208"/>
      <c r="D270" s="55"/>
      <c r="E270" s="206"/>
      <c r="F270" s="4"/>
      <c r="G270" s="337"/>
      <c r="H270" s="205"/>
      <c r="I270" s="336"/>
      <c r="J270" s="314"/>
      <c r="K270" s="225"/>
      <c r="L270" s="168"/>
      <c r="M270" s="54"/>
    </row>
    <row r="271" spans="1:18" ht="15" x14ac:dyDescent="0.25">
      <c r="A271" s="172" t="s">
        <v>525</v>
      </c>
      <c r="B271" s="374" t="s">
        <v>1124</v>
      </c>
      <c r="C271" s="208" t="s">
        <v>1123</v>
      </c>
      <c r="D271" s="55" t="s">
        <v>142</v>
      </c>
      <c r="E271" s="206">
        <v>67399.111255614378</v>
      </c>
      <c r="F271" s="4" t="s">
        <v>1122</v>
      </c>
      <c r="G271" s="337">
        <v>44267</v>
      </c>
      <c r="H271" s="205"/>
      <c r="I271" s="336">
        <f>[29]IPC!$T$10/78.05</f>
        <v>1.3569506726457399</v>
      </c>
      <c r="J271" s="314" t="s">
        <v>1042</v>
      </c>
      <c r="K271" s="225">
        <f>+E271/I271</f>
        <v>49669.536715142123</v>
      </c>
      <c r="L271" s="168" t="s">
        <v>1121</v>
      </c>
      <c r="M271" s="54" t="s">
        <v>1083</v>
      </c>
    </row>
    <row r="272" spans="1:18" ht="15" hidden="1" outlineLevel="1" x14ac:dyDescent="0.25">
      <c r="A272" s="172" t="s">
        <v>525</v>
      </c>
      <c r="B272" s="375"/>
      <c r="C272" s="208"/>
      <c r="D272" s="55"/>
      <c r="E272" s="206"/>
      <c r="F272" s="4"/>
      <c r="G272" s="337"/>
      <c r="H272" s="205"/>
      <c r="I272" s="336"/>
      <c r="J272" s="314"/>
      <c r="K272" s="225"/>
      <c r="L272" s="168"/>
      <c r="M272" s="54"/>
    </row>
    <row r="273" spans="1:18" ht="15" hidden="1" outlineLevel="1" x14ac:dyDescent="0.25">
      <c r="A273" s="172" t="s">
        <v>525</v>
      </c>
      <c r="B273" s="375"/>
      <c r="C273" s="208"/>
      <c r="D273" s="55"/>
      <c r="E273" s="206"/>
      <c r="F273" s="4"/>
      <c r="G273" s="337"/>
      <c r="H273" s="205"/>
      <c r="I273" s="336"/>
      <c r="J273" s="314"/>
      <c r="K273" s="225"/>
      <c r="L273" s="168"/>
      <c r="M273" s="54"/>
    </row>
    <row r="274" spans="1:18" s="173" customFormat="1" ht="45" collapsed="1" x14ac:dyDescent="0.25">
      <c r="A274" s="173" t="s">
        <v>475</v>
      </c>
      <c r="B274" s="367" t="s">
        <v>218</v>
      </c>
      <c r="C274" s="367"/>
      <c r="D274" s="367"/>
      <c r="E274" s="367"/>
      <c r="F274" s="367"/>
      <c r="G274" s="328"/>
      <c r="H274" s="367"/>
      <c r="I274" s="367"/>
      <c r="J274" s="367"/>
      <c r="K274" s="367"/>
      <c r="L274" s="367"/>
      <c r="M274" s="175"/>
      <c r="O274" s="174"/>
      <c r="P274" s="174"/>
      <c r="Q274" s="174"/>
      <c r="R274" s="174"/>
    </row>
    <row r="275" spans="1:18" s="173" customFormat="1" ht="15" x14ac:dyDescent="0.25">
      <c r="A275" s="176" t="s">
        <v>525</v>
      </c>
      <c r="B275" s="137" t="s">
        <v>129</v>
      </c>
      <c r="C275" s="138" t="s">
        <v>130</v>
      </c>
      <c r="D275" s="138" t="s">
        <v>131</v>
      </c>
      <c r="E275" s="858" t="s">
        <v>132</v>
      </c>
      <c r="F275" s="859"/>
      <c r="G275" s="858" t="s">
        <v>133</v>
      </c>
      <c r="H275" s="860"/>
      <c r="I275" s="860"/>
      <c r="J275" s="860"/>
      <c r="K275" s="859"/>
      <c r="L275" s="139" t="s">
        <v>96</v>
      </c>
      <c r="M275" s="139" t="s">
        <v>756</v>
      </c>
      <c r="O275" s="174"/>
      <c r="P275" s="174"/>
      <c r="Q275" s="174"/>
      <c r="R275" s="174"/>
    </row>
    <row r="276" spans="1:18" s="173" customFormat="1" ht="45" x14ac:dyDescent="0.25">
      <c r="A276" s="176" t="s">
        <v>525</v>
      </c>
      <c r="B276" s="137"/>
      <c r="C276" s="138"/>
      <c r="D276" s="138"/>
      <c r="E276" s="140" t="s">
        <v>134</v>
      </c>
      <c r="F276" s="140" t="s">
        <v>135</v>
      </c>
      <c r="G276" s="327" t="s">
        <v>599</v>
      </c>
      <c r="H276" s="140" t="s">
        <v>136</v>
      </c>
      <c r="I276" s="140" t="s">
        <v>137</v>
      </c>
      <c r="J276" s="140" t="s">
        <v>138</v>
      </c>
      <c r="K276" s="140" t="s">
        <v>139</v>
      </c>
      <c r="L276" s="139"/>
      <c r="M276" s="175"/>
      <c r="O276" s="138" t="s">
        <v>774</v>
      </c>
      <c r="P276" s="138" t="str">
        <f>+H276</f>
        <v>Aporte establecido contractual</v>
      </c>
      <c r="Q276" s="138" t="str">
        <f>+E276</f>
        <v>Aporte consignado
pesos corrientes</v>
      </c>
      <c r="R276" s="138" t="str">
        <f>+K276</f>
        <v>Aportes efectuados en pesos del mes de referencia</v>
      </c>
    </row>
    <row r="277" spans="1:18" ht="15" x14ac:dyDescent="0.25">
      <c r="A277" s="172" t="s">
        <v>525</v>
      </c>
      <c r="B277" s="375" t="s">
        <v>140</v>
      </c>
      <c r="C277" s="153" t="s">
        <v>50</v>
      </c>
      <c r="D277" s="55" t="s">
        <v>142</v>
      </c>
      <c r="E277" s="1097">
        <v>1137653386</v>
      </c>
      <c r="F277" s="4" t="s">
        <v>219</v>
      </c>
      <c r="G277" s="334">
        <v>42913</v>
      </c>
      <c r="H277" s="160">
        <v>923770253.59000003</v>
      </c>
      <c r="I277" s="39">
        <f>137.71/111.82</f>
        <v>1.2315328206045431</v>
      </c>
      <c r="J277" s="75" t="s">
        <v>184</v>
      </c>
      <c r="K277" s="197">
        <f>+E277/I277</f>
        <v>923770253.59465539</v>
      </c>
      <c r="L277" s="168" t="s">
        <v>177</v>
      </c>
      <c r="M277" s="54"/>
      <c r="N277" s="346">
        <f>+H277-K277+M276</f>
        <v>-4.6553611755371094E-3</v>
      </c>
      <c r="P277" s="204"/>
      <c r="Q277" s="204"/>
      <c r="R277" s="204"/>
    </row>
    <row r="278" spans="1:18" ht="15" x14ac:dyDescent="0.25">
      <c r="A278" s="172" t="s">
        <v>525</v>
      </c>
      <c r="B278" s="375" t="s">
        <v>144</v>
      </c>
      <c r="C278" s="154" t="s">
        <v>50</v>
      </c>
      <c r="D278" s="55" t="s">
        <v>142</v>
      </c>
      <c r="E278" s="1097">
        <v>1138975183</v>
      </c>
      <c r="F278" s="4" t="s">
        <v>220</v>
      </c>
      <c r="G278" s="334">
        <v>42942</v>
      </c>
      <c r="H278" s="160">
        <v>923770253.59000003</v>
      </c>
      <c r="I278" s="39">
        <f>137.87/111.82</f>
        <v>1.2329636916472904</v>
      </c>
      <c r="J278" s="75" t="s">
        <v>186</v>
      </c>
      <c r="K278" s="197">
        <f>+E278/I278</f>
        <v>923770254.31972146</v>
      </c>
      <c r="L278" s="168" t="s">
        <v>177</v>
      </c>
      <c r="M278" s="54"/>
      <c r="N278" s="346">
        <f>+H278-K278+N277</f>
        <v>-0.73437678813934326</v>
      </c>
      <c r="P278" s="203">
        <f>SUM(H277:H346)</f>
        <v>109755861542.93999</v>
      </c>
      <c r="Q278" s="203">
        <f>SUM(E277:E346)</f>
        <v>142699853051.91003</v>
      </c>
      <c r="R278" s="203">
        <f>SUM(K277:K346)</f>
        <v>109784241512.3223</v>
      </c>
    </row>
    <row r="279" spans="1:18" ht="15" x14ac:dyDescent="0.25">
      <c r="A279" s="172" t="s">
        <v>525</v>
      </c>
      <c r="B279" s="375" t="s">
        <v>145</v>
      </c>
      <c r="C279" s="154" t="s">
        <v>50</v>
      </c>
      <c r="D279" s="55" t="s">
        <v>142</v>
      </c>
      <c r="E279" s="1097">
        <v>1139966530</v>
      </c>
      <c r="F279" s="4" t="s">
        <v>221</v>
      </c>
      <c r="G279" s="334">
        <v>42984</v>
      </c>
      <c r="H279" s="160">
        <v>923770253.59000003</v>
      </c>
      <c r="I279" s="39">
        <f>137.99/111.82</f>
        <v>1.2340368449293508</v>
      </c>
      <c r="J279" s="75" t="s">
        <v>222</v>
      </c>
      <c r="K279" s="197">
        <f>+E279/I279</f>
        <v>923770254.25465608</v>
      </c>
      <c r="L279" s="168" t="s">
        <v>177</v>
      </c>
      <c r="M279" s="54"/>
      <c r="N279" s="346">
        <f>+H279-K279+N278</f>
        <v>-1.3990328311920166</v>
      </c>
    </row>
    <row r="280" spans="1:18" ht="15" x14ac:dyDescent="0.25">
      <c r="A280" s="172" t="s">
        <v>525</v>
      </c>
      <c r="B280" s="375" t="s">
        <v>146</v>
      </c>
      <c r="C280" s="154" t="s">
        <v>50</v>
      </c>
      <c r="D280" s="55" t="s">
        <v>142</v>
      </c>
      <c r="E280" s="1097">
        <v>1140462203</v>
      </c>
      <c r="F280" s="4" t="s">
        <v>223</v>
      </c>
      <c r="G280" s="334">
        <v>43017</v>
      </c>
      <c r="H280" s="160">
        <v>923770253.59000003</v>
      </c>
      <c r="I280" s="39">
        <f>138.05/111.82</f>
        <v>1.2345734215703812</v>
      </c>
      <c r="J280" s="75" t="s">
        <v>224</v>
      </c>
      <c r="K280" s="197">
        <f>+E280/I280</f>
        <v>923770253.81716752</v>
      </c>
      <c r="L280" s="168" t="s">
        <v>177</v>
      </c>
      <c r="M280" s="54"/>
      <c r="N280" s="346">
        <f>+H280-K280+N279</f>
        <v>-1.6262003183364868</v>
      </c>
    </row>
    <row r="281" spans="1:18" ht="15" x14ac:dyDescent="0.25">
      <c r="A281" s="172" t="s">
        <v>525</v>
      </c>
      <c r="B281" s="375" t="s">
        <v>147</v>
      </c>
      <c r="C281" s="154" t="s">
        <v>50</v>
      </c>
      <c r="D281" s="55" t="s">
        <v>142</v>
      </c>
      <c r="E281" s="1097">
        <v>1140627428</v>
      </c>
      <c r="F281" s="4" t="s">
        <v>225</v>
      </c>
      <c r="G281" s="334">
        <v>43053</v>
      </c>
      <c r="H281" s="160">
        <v>923770253.59000003</v>
      </c>
      <c r="I281" s="39">
        <f>138.07/111.82</f>
        <v>1.2347522804507245</v>
      </c>
      <c r="J281" s="75" t="s">
        <v>226</v>
      </c>
      <c r="K281" s="197">
        <f>+E281/I281</f>
        <v>923770254.21134198</v>
      </c>
      <c r="L281" s="168" t="s">
        <v>177</v>
      </c>
      <c r="M281" s="54"/>
      <c r="N281" s="346">
        <f>+H281-K281+N280</f>
        <v>-2.2475422620773315</v>
      </c>
      <c r="O281" s="845"/>
      <c r="P281" s="845"/>
      <c r="Q281" s="845"/>
    </row>
    <row r="282" spans="1:18" ht="15" x14ac:dyDescent="0.25">
      <c r="A282" s="172" t="s">
        <v>525</v>
      </c>
      <c r="B282" s="375" t="s">
        <v>148</v>
      </c>
      <c r="C282" s="154" t="s">
        <v>50</v>
      </c>
      <c r="D282" s="55" t="s">
        <v>142</v>
      </c>
      <c r="E282" s="1097">
        <v>1142692734</v>
      </c>
      <c r="F282" s="4" t="s">
        <v>227</v>
      </c>
      <c r="G282" s="334">
        <v>43023</v>
      </c>
      <c r="H282" s="160">
        <v>923770253.59000003</v>
      </c>
      <c r="I282" s="39">
        <f>138.32/111.82</f>
        <v>1.2369880164550171</v>
      </c>
      <c r="J282" s="75" t="s">
        <v>228</v>
      </c>
      <c r="K282" s="197">
        <f>+E282/I282</f>
        <v>923770253.87420464</v>
      </c>
      <c r="L282" s="168" t="s">
        <v>177</v>
      </c>
      <c r="M282" s="54"/>
      <c r="N282" s="346">
        <f>+H282-K282+N281</f>
        <v>-2.5317468643188477</v>
      </c>
    </row>
    <row r="283" spans="1:18" ht="15" x14ac:dyDescent="0.25">
      <c r="A283" s="172" t="s">
        <v>525</v>
      </c>
      <c r="B283" s="375" t="s">
        <v>149</v>
      </c>
      <c r="C283" s="154" t="s">
        <v>50</v>
      </c>
      <c r="D283" s="55" t="s">
        <v>142</v>
      </c>
      <c r="E283" s="1097">
        <v>1147071184</v>
      </c>
      <c r="F283" s="4" t="s">
        <v>229</v>
      </c>
      <c r="G283" s="334">
        <v>43116</v>
      </c>
      <c r="H283" s="160">
        <v>923770253.59000003</v>
      </c>
      <c r="I283" s="39">
        <f>138.85/111.82</f>
        <v>1.2417277767841173</v>
      </c>
      <c r="J283" s="75" t="s">
        <v>230</v>
      </c>
      <c r="K283" s="197">
        <f>+E283/I283</f>
        <v>923770254.19431043</v>
      </c>
      <c r="L283" s="168" t="s">
        <v>177</v>
      </c>
      <c r="M283" s="54" t="s">
        <v>898</v>
      </c>
      <c r="N283" s="346">
        <f>+H283-K283+N282</f>
        <v>-3.1360572576522827</v>
      </c>
    </row>
    <row r="284" spans="1:18" ht="15" x14ac:dyDescent="0.25">
      <c r="A284" s="172" t="s">
        <v>525</v>
      </c>
      <c r="B284" s="375" t="s">
        <v>150</v>
      </c>
      <c r="C284" s="154" t="s">
        <v>50</v>
      </c>
      <c r="D284" s="55" t="s">
        <v>142</v>
      </c>
      <c r="E284" s="1097">
        <v>1154258450</v>
      </c>
      <c r="F284" s="4" t="s">
        <v>231</v>
      </c>
      <c r="G284" s="334">
        <v>43150</v>
      </c>
      <c r="H284" s="160">
        <v>923770253.59000003</v>
      </c>
      <c r="I284" s="39">
        <f>139.72/111.82</f>
        <v>1.2495081380790556</v>
      </c>
      <c r="J284" s="75" t="s">
        <v>232</v>
      </c>
      <c r="K284" s="197">
        <f>+E284/I284</f>
        <v>923770253.9292872</v>
      </c>
      <c r="L284" s="168" t="s">
        <v>177</v>
      </c>
      <c r="M284" s="54" t="s">
        <v>878</v>
      </c>
      <c r="N284" s="346">
        <f>+H284-K284+N283</f>
        <v>-3.4753444194793701</v>
      </c>
    </row>
    <row r="285" spans="1:18" ht="15" x14ac:dyDescent="0.25">
      <c r="A285" s="172" t="s">
        <v>525</v>
      </c>
      <c r="B285" s="375" t="s">
        <v>178</v>
      </c>
      <c r="C285" s="154" t="s">
        <v>50</v>
      </c>
      <c r="D285" s="55" t="s">
        <v>142</v>
      </c>
      <c r="E285" s="1097">
        <v>1162437063</v>
      </c>
      <c r="F285" s="4" t="s">
        <v>233</v>
      </c>
      <c r="G285" s="334">
        <v>43171</v>
      </c>
      <c r="H285" s="160">
        <v>923770253.59000003</v>
      </c>
      <c r="I285" s="39">
        <f>140.71/111.82</f>
        <v>1.2583616526560546</v>
      </c>
      <c r="J285" s="75" t="s">
        <v>234</v>
      </c>
      <c r="K285" s="197">
        <f>+E285/I285</f>
        <v>923770253.60429239</v>
      </c>
      <c r="L285" s="168" t="s">
        <v>177</v>
      </c>
      <c r="M285" s="54" t="s">
        <v>897</v>
      </c>
      <c r="N285" s="346">
        <f>+H285-K285+N284</f>
        <v>-3.4896367788314819</v>
      </c>
    </row>
    <row r="286" spans="1:18" ht="15" x14ac:dyDescent="0.25">
      <c r="A286" s="172" t="s">
        <v>525</v>
      </c>
      <c r="B286" s="375" t="s">
        <v>179</v>
      </c>
      <c r="C286" s="154" t="s">
        <v>50</v>
      </c>
      <c r="D286" s="55" t="s">
        <v>142</v>
      </c>
      <c r="E286" s="1097">
        <v>1165245880</v>
      </c>
      <c r="F286" s="4" t="s">
        <v>235</v>
      </c>
      <c r="G286" s="334">
        <v>43209</v>
      </c>
      <c r="H286" s="160">
        <v>923770253.59000003</v>
      </c>
      <c r="I286" s="77">
        <f>141.05/111.82</f>
        <v>1.2614022536218925</v>
      </c>
      <c r="J286" s="75" t="s">
        <v>236</v>
      </c>
      <c r="K286" s="197">
        <f>+E286/I286</f>
        <v>923770253.82204878</v>
      </c>
      <c r="L286" s="168" t="s">
        <v>177</v>
      </c>
      <c r="M286" s="54" t="s">
        <v>896</v>
      </c>
      <c r="N286" s="346">
        <f>+H286-K286+N285</f>
        <v>-3.721685528755188</v>
      </c>
    </row>
    <row r="287" spans="1:18" ht="15" x14ac:dyDescent="0.25">
      <c r="A287" s="172" t="s">
        <v>525</v>
      </c>
      <c r="B287" s="375" t="s">
        <v>180</v>
      </c>
      <c r="C287" s="154" t="s">
        <v>50</v>
      </c>
      <c r="D287" s="55" t="s">
        <v>142</v>
      </c>
      <c r="E287" s="1097">
        <v>1170615677</v>
      </c>
      <c r="F287" s="4" t="s">
        <v>292</v>
      </c>
      <c r="G287" s="334">
        <v>43237</v>
      </c>
      <c r="H287" s="160">
        <v>923770253.59000003</v>
      </c>
      <c r="I287" s="77">
        <f>141.7/111.82</f>
        <v>1.2672151672330532</v>
      </c>
      <c r="J287" s="75" t="s">
        <v>199</v>
      </c>
      <c r="K287" s="197">
        <f>+E287/I287</f>
        <v>923770254.07297099</v>
      </c>
      <c r="L287" s="168" t="s">
        <v>177</v>
      </c>
      <c r="M287" s="54" t="s">
        <v>874</v>
      </c>
      <c r="N287" s="346">
        <f>+H287-K287+N286</f>
        <v>-4.2046564817428589</v>
      </c>
    </row>
    <row r="288" spans="1:18" ht="15" x14ac:dyDescent="0.25">
      <c r="A288" s="172" t="s">
        <v>525</v>
      </c>
      <c r="B288" s="375" t="s">
        <v>181</v>
      </c>
      <c r="C288" s="154" t="s">
        <v>50</v>
      </c>
      <c r="D288" s="55" t="s">
        <v>142</v>
      </c>
      <c r="E288" s="1097">
        <v>1173589718</v>
      </c>
      <c r="F288" s="4" t="s">
        <v>293</v>
      </c>
      <c r="G288" s="334">
        <v>43279</v>
      </c>
      <c r="H288" s="160">
        <v>923770253.59000003</v>
      </c>
      <c r="I288" s="77">
        <f>142.06/111.82</f>
        <v>1.2704346270792346</v>
      </c>
      <c r="J288" s="75" t="s">
        <v>294</v>
      </c>
      <c r="K288" s="197">
        <f>+E288/I288</f>
        <v>923770253.88399255</v>
      </c>
      <c r="L288" s="168" t="s">
        <v>177</v>
      </c>
      <c r="M288" s="54" t="s">
        <v>895</v>
      </c>
      <c r="N288" s="346">
        <f>+H288-K288+N287</f>
        <v>-4.498649001121521</v>
      </c>
    </row>
    <row r="289" spans="1:14" ht="15" x14ac:dyDescent="0.25">
      <c r="A289" s="172" t="s">
        <v>525</v>
      </c>
      <c r="B289" s="375" t="s">
        <v>182</v>
      </c>
      <c r="C289" s="154" t="s">
        <v>50</v>
      </c>
      <c r="D289" s="55" t="s">
        <v>142</v>
      </c>
      <c r="E289" s="1097">
        <v>1175407188</v>
      </c>
      <c r="F289" s="4" t="s">
        <v>299</v>
      </c>
      <c r="G289" s="334">
        <v>43305</v>
      </c>
      <c r="H289" s="160">
        <v>923770253.59000003</v>
      </c>
      <c r="I289" s="77">
        <f>142.28/111.82</f>
        <v>1.272402074763012</v>
      </c>
      <c r="J289" s="75" t="s">
        <v>300</v>
      </c>
      <c r="K289" s="197">
        <f>+E289/I289</f>
        <v>923770254.16193414</v>
      </c>
      <c r="L289" s="168" t="s">
        <v>177</v>
      </c>
      <c r="M289" s="54" t="s">
        <v>872</v>
      </c>
      <c r="N289" s="346">
        <f>+H289-K289+N288</f>
        <v>-5.0705831050872803</v>
      </c>
    </row>
    <row r="290" spans="1:14" ht="15" x14ac:dyDescent="0.25">
      <c r="A290" s="172" t="s">
        <v>525</v>
      </c>
      <c r="B290" s="375" t="s">
        <v>183</v>
      </c>
      <c r="C290" s="154" t="s">
        <v>50</v>
      </c>
      <c r="D290" s="55" t="s">
        <v>142</v>
      </c>
      <c r="E290" s="1097">
        <v>1173920167</v>
      </c>
      <c r="F290" s="4" t="s">
        <v>302</v>
      </c>
      <c r="G290" s="334">
        <v>43333</v>
      </c>
      <c r="H290" s="160">
        <v>923770253.59000003</v>
      </c>
      <c r="I290" s="77">
        <f>142.1/111.82</f>
        <v>1.2707923448399214</v>
      </c>
      <c r="J290" s="75" t="s">
        <v>303</v>
      </c>
      <c r="K290" s="197">
        <f>+E290/I290</f>
        <v>923770253.86305404</v>
      </c>
      <c r="L290" s="168" t="s">
        <v>177</v>
      </c>
      <c r="M290" s="54" t="s">
        <v>894</v>
      </c>
      <c r="N290" s="346">
        <f>+H290-K290+N289</f>
        <v>-5.3436371088027954</v>
      </c>
    </row>
    <row r="291" spans="1:14" ht="28.5" x14ac:dyDescent="0.25">
      <c r="A291" s="172" t="s">
        <v>525</v>
      </c>
      <c r="B291" s="375" t="s">
        <v>185</v>
      </c>
      <c r="C291" s="154" t="s">
        <v>50</v>
      </c>
      <c r="D291" s="55" t="s">
        <v>142</v>
      </c>
      <c r="E291" s="1097">
        <v>1177224657</v>
      </c>
      <c r="F291" s="4" t="s">
        <v>313</v>
      </c>
      <c r="G291" s="334">
        <v>43384</v>
      </c>
      <c r="H291" s="160">
        <v>923770253.59000003</v>
      </c>
      <c r="I291" s="77">
        <f>142.5/111.82</f>
        <v>1.2743695224467895</v>
      </c>
      <c r="J291" s="75" t="s">
        <v>316</v>
      </c>
      <c r="K291" s="197">
        <f>+E291/I291</f>
        <v>923770253.65431583</v>
      </c>
      <c r="L291" s="168" t="s">
        <v>644</v>
      </c>
      <c r="M291" s="54" t="s">
        <v>869</v>
      </c>
      <c r="N291" s="346">
        <f>+H291-K291+N290</f>
        <v>-5.4079529047012329</v>
      </c>
    </row>
    <row r="292" spans="1:14" ht="15" x14ac:dyDescent="0.25">
      <c r="A292" s="172" t="s">
        <v>525</v>
      </c>
      <c r="B292" s="375" t="s">
        <v>187</v>
      </c>
      <c r="C292" s="154" t="s">
        <v>50</v>
      </c>
      <c r="D292" s="55" t="s">
        <v>142</v>
      </c>
      <c r="E292" s="1097">
        <v>1177224657</v>
      </c>
      <c r="F292" s="4" t="s">
        <v>317</v>
      </c>
      <c r="G292" s="334">
        <v>43384</v>
      </c>
      <c r="H292" s="160">
        <v>923770253.59000003</v>
      </c>
      <c r="I292" s="77">
        <f>142.5/111.82</f>
        <v>1.2743695224467895</v>
      </c>
      <c r="J292" s="75" t="s">
        <v>318</v>
      </c>
      <c r="K292" s="197">
        <f>+E292/I292</f>
        <v>923770253.65431583</v>
      </c>
      <c r="L292" s="168" t="s">
        <v>177</v>
      </c>
      <c r="M292" s="54" t="s">
        <v>869</v>
      </c>
      <c r="N292" s="346">
        <f>+H292-K292+N291</f>
        <v>-5.4722687005996704</v>
      </c>
    </row>
    <row r="293" spans="1:14" ht="15" x14ac:dyDescent="0.25">
      <c r="A293" s="172" t="s">
        <v>525</v>
      </c>
      <c r="B293" s="375" t="s">
        <v>189</v>
      </c>
      <c r="C293" s="154" t="s">
        <v>50</v>
      </c>
      <c r="D293" s="55" t="s">
        <v>142</v>
      </c>
      <c r="E293" s="1097">
        <v>1178629066</v>
      </c>
      <c r="F293" s="4" t="s">
        <v>321</v>
      </c>
      <c r="G293" s="334">
        <v>43431</v>
      </c>
      <c r="H293" s="160">
        <v>923770253.59000003</v>
      </c>
      <c r="I293" s="77">
        <f>142.67/111.82</f>
        <v>1.2758898229297084</v>
      </c>
      <c r="J293" s="75" t="s">
        <v>318</v>
      </c>
      <c r="K293" s="197">
        <f>+E293/I293</f>
        <v>923770254.15378153</v>
      </c>
      <c r="L293" s="168" t="s">
        <v>177</v>
      </c>
      <c r="M293" s="54" t="s">
        <v>867</v>
      </c>
      <c r="N293" s="346">
        <f>+H293-K293+N292</f>
        <v>-6.0360502004623413</v>
      </c>
    </row>
    <row r="294" spans="1:14" ht="15" x14ac:dyDescent="0.25">
      <c r="A294" s="172" t="s">
        <v>525</v>
      </c>
      <c r="B294" s="375" t="s">
        <v>191</v>
      </c>
      <c r="C294" s="154" t="s">
        <v>50</v>
      </c>
      <c r="D294" s="55" t="s">
        <v>142</v>
      </c>
      <c r="E294" s="1097">
        <v>1180033474</v>
      </c>
      <c r="F294" s="4" t="s">
        <v>329</v>
      </c>
      <c r="G294" s="334">
        <v>43445</v>
      </c>
      <c r="H294" s="160">
        <v>923770253.59000003</v>
      </c>
      <c r="I294" s="77">
        <f>142.84/111.82</f>
        <v>1.2774101234126276</v>
      </c>
      <c r="J294" s="75" t="s">
        <v>328</v>
      </c>
      <c r="K294" s="197">
        <f>+E294/I294</f>
        <v>923770253.86922419</v>
      </c>
      <c r="L294" s="168" t="s">
        <v>177</v>
      </c>
      <c r="M294" s="54" t="s">
        <v>893</v>
      </c>
      <c r="N294" s="346">
        <f>+H294-K294+N293</f>
        <v>-6.3152743577957153</v>
      </c>
    </row>
    <row r="295" spans="1:14" ht="15" x14ac:dyDescent="0.25">
      <c r="A295" s="172" t="s">
        <v>525</v>
      </c>
      <c r="B295" s="375" t="s">
        <v>245</v>
      </c>
      <c r="C295" s="154" t="s">
        <v>50</v>
      </c>
      <c r="D295" s="55" t="s">
        <v>142</v>
      </c>
      <c r="E295" s="1097">
        <v>1180033474</v>
      </c>
      <c r="F295" s="4" t="s">
        <v>330</v>
      </c>
      <c r="G295" s="334">
        <v>43445</v>
      </c>
      <c r="H295" s="160">
        <v>923770253.59000003</v>
      </c>
      <c r="I295" s="77">
        <f>142.84/111.82</f>
        <v>1.2774101234126276</v>
      </c>
      <c r="J295" s="75" t="s">
        <v>328</v>
      </c>
      <c r="K295" s="197">
        <f>+E295/I295</f>
        <v>923770253.86922419</v>
      </c>
      <c r="L295" s="168" t="s">
        <v>177</v>
      </c>
      <c r="M295" s="54" t="s">
        <v>893</v>
      </c>
      <c r="N295" s="346">
        <f>+H295-K295+N294</f>
        <v>-6.5944985151290894</v>
      </c>
    </row>
    <row r="296" spans="1:14" ht="15" x14ac:dyDescent="0.25">
      <c r="A296" s="172" t="s">
        <v>525</v>
      </c>
      <c r="B296" s="375" t="s">
        <v>246</v>
      </c>
      <c r="C296" s="154" t="s">
        <v>50</v>
      </c>
      <c r="D296" s="55" t="s">
        <v>142</v>
      </c>
      <c r="E296" s="1097">
        <v>1190690455</v>
      </c>
      <c r="F296" s="4" t="s">
        <v>338</v>
      </c>
      <c r="G296" s="334">
        <v>43515</v>
      </c>
      <c r="H296" s="160">
        <v>923770253.59000003</v>
      </c>
      <c r="I296" s="77">
        <f>100.6/78.05</f>
        <v>1.2889173606662396</v>
      </c>
      <c r="J296" s="75" t="s">
        <v>339</v>
      </c>
      <c r="K296" s="197">
        <f>+E296/I296</f>
        <v>923791153.20825052</v>
      </c>
      <c r="L296" s="168" t="s">
        <v>177</v>
      </c>
      <c r="M296" s="54" t="s">
        <v>892</v>
      </c>
      <c r="N296" s="346">
        <f>+H296-K296+N295</f>
        <v>-20906.212749004364</v>
      </c>
    </row>
    <row r="297" spans="1:14" ht="15" x14ac:dyDescent="0.25">
      <c r="A297" s="172" t="s">
        <v>525</v>
      </c>
      <c r="B297" s="375" t="s">
        <v>247</v>
      </c>
      <c r="C297" s="154" t="s">
        <v>50</v>
      </c>
      <c r="D297" s="55" t="s">
        <v>142</v>
      </c>
      <c r="E297" s="1097">
        <v>1197547273</v>
      </c>
      <c r="F297" s="4" t="s">
        <v>343</v>
      </c>
      <c r="G297" s="334">
        <v>43544</v>
      </c>
      <c r="H297" s="160">
        <v>923770253.59000003</v>
      </c>
      <c r="I297" s="77">
        <f>101.18/78.05</f>
        <v>1.2963484945547727</v>
      </c>
      <c r="J297" s="75" t="s">
        <v>344</v>
      </c>
      <c r="K297" s="197">
        <f>+E297/I297</f>
        <v>923784983.76803708</v>
      </c>
      <c r="L297" s="168" t="s">
        <v>177</v>
      </c>
      <c r="M297" s="54" t="s">
        <v>891</v>
      </c>
      <c r="N297" s="346">
        <f>+H297-K297+N296</f>
        <v>-35636.39078605175</v>
      </c>
    </row>
    <row r="298" spans="1:14" ht="15" x14ac:dyDescent="0.25">
      <c r="A298" s="172" t="s">
        <v>525</v>
      </c>
      <c r="B298" s="375" t="s">
        <v>248</v>
      </c>
      <c r="C298" s="154" t="s">
        <v>50</v>
      </c>
      <c r="D298" s="55" t="s">
        <v>142</v>
      </c>
      <c r="E298" s="1097">
        <v>1202759891</v>
      </c>
      <c r="F298" s="4" t="s">
        <v>399</v>
      </c>
      <c r="G298" s="334">
        <v>43580</v>
      </c>
      <c r="H298" s="160">
        <v>923770253.59000003</v>
      </c>
      <c r="I298" s="77">
        <f>101.62/78.05</f>
        <v>1.3019859064702115</v>
      </c>
      <c r="J298" s="75" t="s">
        <v>346</v>
      </c>
      <c r="K298" s="197">
        <f>+E298/I298</f>
        <v>923788717.6987797</v>
      </c>
      <c r="L298" s="168" t="s">
        <v>177</v>
      </c>
      <c r="M298" s="54"/>
      <c r="N298" s="346">
        <f>+H298-K298+N297</f>
        <v>-54100.499565720558</v>
      </c>
    </row>
    <row r="299" spans="1:14" ht="42.75" x14ac:dyDescent="0.25">
      <c r="A299" s="172" t="s">
        <v>525</v>
      </c>
      <c r="B299" s="375" t="s">
        <v>249</v>
      </c>
      <c r="C299" s="154" t="s">
        <v>50</v>
      </c>
      <c r="D299" s="55" t="s">
        <v>142</v>
      </c>
      <c r="E299" s="1097">
        <v>1208653662.2483025</v>
      </c>
      <c r="F299" s="192" t="s">
        <v>419</v>
      </c>
      <c r="G299" s="326">
        <v>43612</v>
      </c>
      <c r="H299" s="160">
        <v>923770254</v>
      </c>
      <c r="I299" s="77">
        <f>102.12/78.05</f>
        <v>1.3083920563741192</v>
      </c>
      <c r="J299" s="75" t="s">
        <v>400</v>
      </c>
      <c r="K299" s="197">
        <f>+E299/I299</f>
        <v>923770254.00000012</v>
      </c>
      <c r="L299" s="168" t="s">
        <v>454</v>
      </c>
      <c r="M299" s="54" t="s">
        <v>890</v>
      </c>
      <c r="N299" s="346">
        <f>+H299-K299+N298</f>
        <v>-54100.499565839767</v>
      </c>
    </row>
    <row r="300" spans="1:14" ht="15" x14ac:dyDescent="0.25">
      <c r="A300" s="172" t="s">
        <v>525</v>
      </c>
      <c r="B300" s="375" t="s">
        <v>645</v>
      </c>
      <c r="C300" s="154" t="s">
        <v>50</v>
      </c>
      <c r="D300" s="55" t="s">
        <v>142</v>
      </c>
      <c r="E300" s="1097">
        <v>1208653662.2483025</v>
      </c>
      <c r="F300" s="192"/>
      <c r="G300" s="326">
        <v>43612</v>
      </c>
      <c r="H300" s="160">
        <v>923770254</v>
      </c>
      <c r="I300" s="77">
        <f>102.12/78.05</f>
        <v>1.3083920563741192</v>
      </c>
      <c r="J300" s="75" t="s">
        <v>400</v>
      </c>
      <c r="K300" s="197">
        <f>+E300/I300</f>
        <v>923770254.00000012</v>
      </c>
      <c r="L300" s="168"/>
      <c r="M300" s="54" t="s">
        <v>890</v>
      </c>
      <c r="N300" s="346">
        <f>+H300-K300+N299</f>
        <v>-54100.499565958977</v>
      </c>
    </row>
    <row r="301" spans="1:14" ht="15" x14ac:dyDescent="0.25">
      <c r="A301" s="172" t="s">
        <v>525</v>
      </c>
      <c r="B301" s="375" t="s">
        <v>646</v>
      </c>
      <c r="C301" s="154" t="s">
        <v>50</v>
      </c>
      <c r="D301" s="55" t="s">
        <v>142</v>
      </c>
      <c r="E301" s="1097">
        <v>1104224629.5033953</v>
      </c>
      <c r="F301" s="192"/>
      <c r="G301" s="326">
        <v>43612</v>
      </c>
      <c r="H301" s="160">
        <v>852687174</v>
      </c>
      <c r="I301" s="77">
        <f>102.12/78.05</f>
        <v>1.3083920563741192</v>
      </c>
      <c r="J301" s="75" t="s">
        <v>400</v>
      </c>
      <c r="K301" s="197">
        <f>+E301/I301</f>
        <v>843955467.41813552</v>
      </c>
      <c r="L301" s="168"/>
      <c r="M301" s="54" t="s">
        <v>890</v>
      </c>
      <c r="N301" s="346">
        <f>+H301-K301+N300</f>
        <v>8677606.0822985172</v>
      </c>
    </row>
    <row r="302" spans="1:14" ht="28.5" x14ac:dyDescent="0.25">
      <c r="A302" s="172" t="s">
        <v>525</v>
      </c>
      <c r="B302" s="375" t="s">
        <v>647</v>
      </c>
      <c r="C302" s="154" t="s">
        <v>50</v>
      </c>
      <c r="D302" s="55" t="s">
        <v>142</v>
      </c>
      <c r="E302" s="1097">
        <v>11552029.939495197</v>
      </c>
      <c r="F302" s="4" t="s">
        <v>648</v>
      </c>
      <c r="G302" s="334">
        <v>43748</v>
      </c>
      <c r="H302" s="160"/>
      <c r="I302" s="77">
        <f>103.26/78.05</f>
        <v>1.322998078155029</v>
      </c>
      <c r="J302" s="75" t="s">
        <v>459</v>
      </c>
      <c r="K302" s="197">
        <f>+E302/I302</f>
        <v>8731705.7599999998</v>
      </c>
      <c r="L302" s="168" t="s">
        <v>649</v>
      </c>
      <c r="M302" s="54" t="s">
        <v>889</v>
      </c>
      <c r="N302" s="346">
        <f>+H302-K302+N301</f>
        <v>-54099.677701482549</v>
      </c>
    </row>
    <row r="303" spans="1:14" ht="42.75" x14ac:dyDescent="0.25">
      <c r="A303" s="172" t="s">
        <v>525</v>
      </c>
      <c r="B303" s="375" t="s">
        <v>425</v>
      </c>
      <c r="C303" s="154" t="s">
        <v>50</v>
      </c>
      <c r="D303" s="55" t="s">
        <v>142</v>
      </c>
      <c r="E303" s="1097">
        <v>1128103492.4694428</v>
      </c>
      <c r="F303" s="4" t="s">
        <v>426</v>
      </c>
      <c r="G303" s="334">
        <v>43748</v>
      </c>
      <c r="H303" s="160">
        <v>852687174</v>
      </c>
      <c r="I303" s="77">
        <f>103.26/78.05</f>
        <v>1.322998078155029</v>
      </c>
      <c r="J303" s="75" t="s">
        <v>459</v>
      </c>
      <c r="K303" s="197">
        <f>+E303/I303</f>
        <v>852687174</v>
      </c>
      <c r="L303" s="168" t="s">
        <v>460</v>
      </c>
      <c r="M303" s="54" t="s">
        <v>889</v>
      </c>
      <c r="N303" s="346">
        <f>+H303-K303+N302</f>
        <v>-54099.677701482549</v>
      </c>
    </row>
    <row r="304" spans="1:14" ht="15" x14ac:dyDescent="0.25">
      <c r="A304" s="172" t="s">
        <v>525</v>
      </c>
      <c r="B304" s="375" t="s">
        <v>455</v>
      </c>
      <c r="C304" s="154" t="s">
        <v>50</v>
      </c>
      <c r="D304" s="55" t="s">
        <v>142</v>
      </c>
      <c r="E304" s="1097">
        <v>1128103492.4694428</v>
      </c>
      <c r="F304" s="4" t="s">
        <v>456</v>
      </c>
      <c r="G304" s="334">
        <v>43748</v>
      </c>
      <c r="H304" s="160">
        <v>852687174</v>
      </c>
      <c r="I304" s="77">
        <f>103.26/78.05</f>
        <v>1.322998078155029</v>
      </c>
      <c r="J304" s="75" t="s">
        <v>459</v>
      </c>
      <c r="K304" s="197">
        <f>+E304/I304</f>
        <v>852687174</v>
      </c>
      <c r="L304" s="168"/>
      <c r="M304" s="54" t="s">
        <v>889</v>
      </c>
      <c r="N304" s="346">
        <f>+H304-K304+N303</f>
        <v>-54099.677701482549</v>
      </c>
    </row>
    <row r="305" spans="1:14" ht="15" x14ac:dyDescent="0.25">
      <c r="A305" s="172" t="s">
        <v>525</v>
      </c>
      <c r="B305" s="375" t="s">
        <v>457</v>
      </c>
      <c r="C305" s="154" t="s">
        <v>50</v>
      </c>
      <c r="D305" s="55" t="s">
        <v>142</v>
      </c>
      <c r="E305" s="1097">
        <v>1128103492.4694428</v>
      </c>
      <c r="F305" s="4" t="s">
        <v>458</v>
      </c>
      <c r="G305" s="334">
        <v>43748</v>
      </c>
      <c r="H305" s="160">
        <v>852687174</v>
      </c>
      <c r="I305" s="77">
        <f>103.26/78.05</f>
        <v>1.322998078155029</v>
      </c>
      <c r="J305" s="75" t="s">
        <v>459</v>
      </c>
      <c r="K305" s="197">
        <f>+E305/I305</f>
        <v>852687174</v>
      </c>
      <c r="L305" s="168"/>
      <c r="M305" s="54" t="s">
        <v>889</v>
      </c>
      <c r="N305" s="346">
        <f>+H305-K305+N304</f>
        <v>-54099.677701482549</v>
      </c>
    </row>
    <row r="306" spans="1:14" ht="15" x14ac:dyDescent="0.25">
      <c r="A306" s="172" t="s">
        <v>525</v>
      </c>
      <c r="B306" s="375" t="s">
        <v>461</v>
      </c>
      <c r="C306" s="154" t="s">
        <v>50</v>
      </c>
      <c r="D306" s="55" t="s">
        <v>142</v>
      </c>
      <c r="E306" s="1097">
        <v>1128103492.4694428</v>
      </c>
      <c r="F306" s="4" t="s">
        <v>462</v>
      </c>
      <c r="G306" s="334">
        <v>43748</v>
      </c>
      <c r="H306" s="160">
        <v>852687174</v>
      </c>
      <c r="I306" s="77">
        <f>103.26/78.05</f>
        <v>1.322998078155029</v>
      </c>
      <c r="J306" s="75" t="s">
        <v>459</v>
      </c>
      <c r="K306" s="197">
        <f>+E306/I306</f>
        <v>852687174</v>
      </c>
      <c r="L306" s="168"/>
      <c r="M306" s="54" t="s">
        <v>889</v>
      </c>
      <c r="N306" s="346">
        <f>+H306-K306+N305</f>
        <v>-54099.677701482549</v>
      </c>
    </row>
    <row r="307" spans="1:14" ht="15" x14ac:dyDescent="0.25">
      <c r="A307" s="172" t="s">
        <v>525</v>
      </c>
      <c r="B307" s="375" t="s">
        <v>463</v>
      </c>
      <c r="C307" s="154" t="s">
        <v>50</v>
      </c>
      <c r="D307" s="55" t="s">
        <v>142</v>
      </c>
      <c r="E307" s="1097">
        <v>1128103492.4694428</v>
      </c>
      <c r="F307" s="4" t="s">
        <v>464</v>
      </c>
      <c r="G307" s="334">
        <v>43748</v>
      </c>
      <c r="H307" s="160">
        <v>852687174</v>
      </c>
      <c r="I307" s="77">
        <f>103.26/78.05</f>
        <v>1.322998078155029</v>
      </c>
      <c r="J307" s="75" t="s">
        <v>459</v>
      </c>
      <c r="K307" s="197">
        <f>+E307/I307</f>
        <v>852687174</v>
      </c>
      <c r="L307" s="168"/>
      <c r="M307" s="54" t="s">
        <v>889</v>
      </c>
      <c r="N307" s="346">
        <f>+H307-K307+N306</f>
        <v>-54099.677701482549</v>
      </c>
    </row>
    <row r="308" spans="1:14" ht="15" x14ac:dyDescent="0.25">
      <c r="A308" s="172" t="s">
        <v>525</v>
      </c>
      <c r="B308" s="375" t="s">
        <v>650</v>
      </c>
      <c r="C308" s="154" t="s">
        <v>50</v>
      </c>
      <c r="D308" s="55" t="s">
        <v>142</v>
      </c>
      <c r="E308" s="1097">
        <f>142220.912723917</f>
        <v>142220.91272391699</v>
      </c>
      <c r="F308" s="4"/>
      <c r="G308" s="334">
        <v>43748</v>
      </c>
      <c r="H308" s="160"/>
      <c r="I308" s="77">
        <f>103.26/78.05</f>
        <v>1.322998078155029</v>
      </c>
      <c r="J308" s="75" t="s">
        <v>459</v>
      </c>
      <c r="K308" s="197">
        <f>+E308/I308</f>
        <v>107498.95640230215</v>
      </c>
      <c r="L308" s="168"/>
      <c r="M308" s="54" t="s">
        <v>889</v>
      </c>
      <c r="N308" s="346">
        <f>+H308-K308+N307</f>
        <v>-161598.63410378469</v>
      </c>
    </row>
    <row r="309" spans="1:14" ht="15" x14ac:dyDescent="0.25">
      <c r="A309" s="172" t="s">
        <v>525</v>
      </c>
      <c r="B309" s="375" t="s">
        <v>651</v>
      </c>
      <c r="C309" s="154" t="s">
        <v>50</v>
      </c>
      <c r="D309" s="55" t="s">
        <v>142</v>
      </c>
      <c r="E309" s="116">
        <v>1134002930</v>
      </c>
      <c r="F309" s="4" t="s">
        <v>652</v>
      </c>
      <c r="G309" s="334">
        <v>43844</v>
      </c>
      <c r="H309" s="160">
        <v>852687174</v>
      </c>
      <c r="I309" s="77">
        <f>103.8/78.05</f>
        <v>1.3299167200512492</v>
      </c>
      <c r="J309" s="75" t="s">
        <v>470</v>
      </c>
      <c r="K309" s="197">
        <f>+E309/I309</f>
        <v>852687174.24373794</v>
      </c>
      <c r="L309" s="168" t="s">
        <v>653</v>
      </c>
      <c r="M309" s="54" t="s">
        <v>888</v>
      </c>
      <c r="N309" s="346">
        <f>+H309-K309+N308</f>
        <v>-161598.87784172071</v>
      </c>
    </row>
    <row r="310" spans="1:14" ht="28.5" x14ac:dyDescent="0.25">
      <c r="A310" s="172" t="s">
        <v>525</v>
      </c>
      <c r="B310" s="375" t="s">
        <v>654</v>
      </c>
      <c r="C310" s="154" t="s">
        <v>50</v>
      </c>
      <c r="D310" s="55" t="s">
        <v>142</v>
      </c>
      <c r="E310" s="116">
        <v>1139221904.97</v>
      </c>
      <c r="F310" s="4" t="s">
        <v>655</v>
      </c>
      <c r="G310" s="334">
        <v>43893</v>
      </c>
      <c r="H310" s="160">
        <v>852687174</v>
      </c>
      <c r="I310" s="77">
        <f>104.24/78.05</f>
        <v>1.3355541319666879</v>
      </c>
      <c r="J310" s="75" t="s">
        <v>656</v>
      </c>
      <c r="K310" s="197">
        <f>+E310/I310</f>
        <v>852995679.99720371</v>
      </c>
      <c r="L310" s="168" t="s">
        <v>657</v>
      </c>
      <c r="M310" s="54" t="s">
        <v>887</v>
      </c>
      <c r="N310" s="346">
        <f>+H310-K310+N309</f>
        <v>-470104.8750454284</v>
      </c>
    </row>
    <row r="311" spans="1:14" ht="15" x14ac:dyDescent="0.25">
      <c r="A311" s="172" t="s">
        <v>525</v>
      </c>
      <c r="B311" s="375" t="s">
        <v>658</v>
      </c>
      <c r="C311" s="154" t="s">
        <v>50</v>
      </c>
      <c r="D311" s="55" t="s">
        <v>142</v>
      </c>
      <c r="E311" s="116">
        <v>1146457297</v>
      </c>
      <c r="F311" s="4" t="s">
        <v>659</v>
      </c>
      <c r="G311" s="334">
        <v>43906</v>
      </c>
      <c r="H311" s="160">
        <v>852687174</v>
      </c>
      <c r="I311" s="77">
        <f>104.94/78.05</f>
        <v>1.3445227418321588</v>
      </c>
      <c r="J311" s="75" t="s">
        <v>660</v>
      </c>
      <c r="K311" s="197">
        <f>+E311/I311</f>
        <v>852687173.91700017</v>
      </c>
      <c r="L311" s="168" t="s">
        <v>661</v>
      </c>
      <c r="M311" s="54" t="s">
        <v>886</v>
      </c>
      <c r="N311" s="346">
        <f>+H311-K311+N310</f>
        <v>-470104.79204560292</v>
      </c>
    </row>
    <row r="312" spans="1:14" ht="15" x14ac:dyDescent="0.25">
      <c r="A312" s="172" t="s">
        <v>525</v>
      </c>
      <c r="B312" s="375" t="s">
        <v>662</v>
      </c>
      <c r="C312" s="154" t="s">
        <v>50</v>
      </c>
      <c r="D312" s="55" t="s">
        <v>142</v>
      </c>
      <c r="E312" s="116">
        <v>1159384899</v>
      </c>
      <c r="F312" s="4" t="s">
        <v>663</v>
      </c>
      <c r="G312" s="334">
        <v>43935</v>
      </c>
      <c r="H312" s="160">
        <v>852687174</v>
      </c>
      <c r="I312" s="77">
        <f>105.53/78.05</f>
        <v>1.35208199871877</v>
      </c>
      <c r="J312" s="75" t="s">
        <v>664</v>
      </c>
      <c r="K312" s="197">
        <f>+E312/I312</f>
        <v>857481203.13607502</v>
      </c>
      <c r="L312" s="168" t="s">
        <v>665</v>
      </c>
      <c r="M312" s="54" t="s">
        <v>885</v>
      </c>
      <c r="N312" s="346">
        <f>+H312-K312+N311</f>
        <v>-5264133.9281206224</v>
      </c>
    </row>
    <row r="313" spans="1:14" ht="15" x14ac:dyDescent="0.25">
      <c r="A313" s="172" t="s">
        <v>525</v>
      </c>
      <c r="B313" s="375" t="s">
        <v>666</v>
      </c>
      <c r="C313" s="154" t="s">
        <v>50</v>
      </c>
      <c r="D313" s="55" t="s">
        <v>142</v>
      </c>
      <c r="E313" s="116">
        <v>1154760208.74</v>
      </c>
      <c r="F313" s="4" t="s">
        <v>667</v>
      </c>
      <c r="G313" s="334">
        <v>43973</v>
      </c>
      <c r="H313" s="160">
        <v>852687174</v>
      </c>
      <c r="I313" s="77">
        <f>[29]IPC!$S$13/78.05</f>
        <v>1.3542600896860988</v>
      </c>
      <c r="J313" s="75" t="s">
        <v>668</v>
      </c>
      <c r="K313" s="197">
        <f>+E313/I313</f>
        <v>852687174.00337744</v>
      </c>
      <c r="L313" s="168" t="s">
        <v>669</v>
      </c>
      <c r="M313" s="54" t="s">
        <v>884</v>
      </c>
      <c r="N313" s="346">
        <f>+H313-K313+N312</f>
        <v>-5264133.93149806</v>
      </c>
    </row>
    <row r="314" spans="1:14" ht="15" x14ac:dyDescent="0.25">
      <c r="A314" s="172" t="s">
        <v>525</v>
      </c>
      <c r="B314" s="375" t="s">
        <v>670</v>
      </c>
      <c r="C314" s="154" t="s">
        <v>50</v>
      </c>
      <c r="D314" s="55" t="s">
        <v>142</v>
      </c>
      <c r="E314" s="158">
        <v>1151045748.27</v>
      </c>
      <c r="F314" s="4" t="s">
        <v>671</v>
      </c>
      <c r="G314" s="334">
        <v>43998</v>
      </c>
      <c r="H314" s="160">
        <v>852687174</v>
      </c>
      <c r="I314" s="77">
        <f>[29]IPC!$S$14/78.05</f>
        <v>1.3499039077514414</v>
      </c>
      <c r="J314" s="75" t="s">
        <v>672</v>
      </c>
      <c r="K314" s="197">
        <f>+E314/I314</f>
        <v>852687173.99841964</v>
      </c>
      <c r="L314" s="168" t="s">
        <v>673</v>
      </c>
      <c r="M314" s="54" t="s">
        <v>883</v>
      </c>
      <c r="N314" s="346">
        <f>+H314-K314+N313</f>
        <v>-5264133.9299177025</v>
      </c>
    </row>
    <row r="315" spans="1:14" ht="15" x14ac:dyDescent="0.25">
      <c r="A315" s="172" t="s">
        <v>525</v>
      </c>
      <c r="B315" s="375" t="s">
        <v>674</v>
      </c>
      <c r="C315" s="154" t="s">
        <v>50</v>
      </c>
      <c r="D315" s="55" t="s">
        <v>142</v>
      </c>
      <c r="E315" s="158">
        <v>625016441</v>
      </c>
      <c r="F315" s="4" t="s">
        <v>675</v>
      </c>
      <c r="G315" s="334">
        <v>44026</v>
      </c>
      <c r="H315" s="160">
        <v>464728334</v>
      </c>
      <c r="I315" s="77">
        <f>[29]IPC!$S$15/78.05</f>
        <v>1.3449071108263935</v>
      </c>
      <c r="J315" s="75" t="s">
        <v>676</v>
      </c>
      <c r="K315" s="197">
        <f>+E315/I315</f>
        <v>464728334.0006668</v>
      </c>
      <c r="L315" s="168" t="s">
        <v>677</v>
      </c>
      <c r="M315" s="54" t="s">
        <v>882</v>
      </c>
      <c r="N315" s="346">
        <f>+H315-K315+N314</f>
        <v>-5264133.9305844996</v>
      </c>
    </row>
    <row r="316" spans="1:14" ht="15" x14ac:dyDescent="0.25">
      <c r="A316" s="172" t="s">
        <v>525</v>
      </c>
      <c r="B316" s="375" t="s">
        <v>773</v>
      </c>
      <c r="C316" s="154" t="s">
        <v>50</v>
      </c>
      <c r="D316" s="55" t="s">
        <v>142</v>
      </c>
      <c r="E316" s="158">
        <v>625016441</v>
      </c>
      <c r="F316" s="4" t="s">
        <v>772</v>
      </c>
      <c r="G316" s="334">
        <v>44068</v>
      </c>
      <c r="H316" s="160">
        <v>464728334</v>
      </c>
      <c r="I316" s="77">
        <f>[29]IPC!$S$16/78.05</f>
        <v>1.3449071108263935</v>
      </c>
      <c r="J316" s="75" t="s">
        <v>771</v>
      </c>
      <c r="K316" s="197">
        <f>+E316/I316</f>
        <v>464728334.0006668</v>
      </c>
      <c r="L316" s="168" t="s">
        <v>770</v>
      </c>
      <c r="M316" s="54" t="s">
        <v>769</v>
      </c>
      <c r="N316" s="346">
        <f>+H316-K316+N315</f>
        <v>-5264133.9312512968</v>
      </c>
    </row>
    <row r="317" spans="1:14" ht="15" x14ac:dyDescent="0.25">
      <c r="A317" s="172" t="s">
        <v>525</v>
      </c>
      <c r="B317" s="375" t="s">
        <v>768</v>
      </c>
      <c r="C317" s="154" t="s">
        <v>50</v>
      </c>
      <c r="D317" s="55" t="s">
        <v>142</v>
      </c>
      <c r="E317" s="158">
        <v>624956989.61000001</v>
      </c>
      <c r="F317" s="4" t="s">
        <v>767</v>
      </c>
      <c r="G317" s="334">
        <v>44088</v>
      </c>
      <c r="H317" s="160">
        <v>464728334</v>
      </c>
      <c r="I317" s="77">
        <f>[29]IPC!$S$17/78.05</f>
        <v>1.3447789878283152</v>
      </c>
      <c r="J317" s="75" t="s">
        <v>766</v>
      </c>
      <c r="K317" s="197">
        <f>+E317/I317</f>
        <v>464728401.66787827</v>
      </c>
      <c r="L317" s="168" t="s">
        <v>765</v>
      </c>
      <c r="M317" s="54" t="s">
        <v>764</v>
      </c>
      <c r="N317" s="346">
        <f>+H317-K317+N316</f>
        <v>-5264201.5991295669</v>
      </c>
    </row>
    <row r="318" spans="1:14" ht="15" x14ac:dyDescent="0.25">
      <c r="A318" s="172" t="s">
        <v>525</v>
      </c>
      <c r="B318" s="848" t="s">
        <v>763</v>
      </c>
      <c r="C318" s="154" t="s">
        <v>50</v>
      </c>
      <c r="D318" s="55" t="s">
        <v>142</v>
      </c>
      <c r="E318" s="158">
        <v>624956898.61000001</v>
      </c>
      <c r="F318" s="4" t="s">
        <v>762</v>
      </c>
      <c r="G318" s="334">
        <v>44118</v>
      </c>
      <c r="H318" s="863">
        <v>464728334</v>
      </c>
      <c r="I318" s="77">
        <f>[29]IPC!$S$18/78.05</f>
        <v>1.3490070467648945</v>
      </c>
      <c r="J318" s="75" t="s">
        <v>761</v>
      </c>
      <c r="K318" s="197">
        <f>+E318/I318</f>
        <v>463271782.09241611</v>
      </c>
      <c r="L318" s="168" t="s">
        <v>814</v>
      </c>
      <c r="M318" s="54" t="s">
        <v>760</v>
      </c>
      <c r="N318" s="346">
        <f>+H318-K318+N317</f>
        <v>-3807649.6915456746</v>
      </c>
    </row>
    <row r="319" spans="1:14" ht="15" x14ac:dyDescent="0.25">
      <c r="A319" s="172" t="s">
        <v>525</v>
      </c>
      <c r="B319" s="849"/>
      <c r="C319" s="154" t="s">
        <v>50</v>
      </c>
      <c r="D319" s="55" t="s">
        <v>142</v>
      </c>
      <c r="E319" s="158">
        <f>1964898</f>
        <v>1964898</v>
      </c>
      <c r="F319" s="4" t="s">
        <v>815</v>
      </c>
      <c r="G319" s="334">
        <v>44134</v>
      </c>
      <c r="H319" s="864"/>
      <c r="I319" s="77">
        <f>[29]IPC!$S$18/78.05</f>
        <v>1.3490070467648945</v>
      </c>
      <c r="J319" s="75" t="s">
        <v>761</v>
      </c>
      <c r="K319" s="197">
        <f>+E319/I319</f>
        <v>1456551.3239623895</v>
      </c>
      <c r="L319" s="168" t="s">
        <v>1070</v>
      </c>
      <c r="M319" s="54" t="s">
        <v>813</v>
      </c>
      <c r="N319" s="346">
        <f>+H319-K319+N318</f>
        <v>-5264201.0155080641</v>
      </c>
    </row>
    <row r="320" spans="1:14" ht="15" x14ac:dyDescent="0.25">
      <c r="A320" s="172" t="s">
        <v>525</v>
      </c>
      <c r="B320" s="375" t="s">
        <v>977</v>
      </c>
      <c r="C320" s="154" t="s">
        <v>50</v>
      </c>
      <c r="D320" s="55" t="s">
        <v>142</v>
      </c>
      <c r="E320" s="158">
        <f>626564543.07-E342</f>
        <v>625671407.25999999</v>
      </c>
      <c r="F320" s="4" t="s">
        <v>976</v>
      </c>
      <c r="G320" s="334">
        <v>44187</v>
      </c>
      <c r="H320" s="160">
        <v>464728334</v>
      </c>
      <c r="I320" s="77">
        <f>[29]IPC!$S$20/78.05</f>
        <v>1.3463164638052532</v>
      </c>
      <c r="J320" s="75" t="s">
        <v>971</v>
      </c>
      <c r="K320" s="197">
        <f>+E320/I320</f>
        <v>464728333.99926716</v>
      </c>
      <c r="L320" s="168" t="s">
        <v>975</v>
      </c>
      <c r="M320" s="54" t="s">
        <v>974</v>
      </c>
      <c r="N320" s="346">
        <f>+H320-K320+N319</f>
        <v>-5264201.014775225</v>
      </c>
    </row>
    <row r="321" spans="1:18" ht="15" x14ac:dyDescent="0.25">
      <c r="A321" s="172" t="s">
        <v>525</v>
      </c>
      <c r="B321" s="375" t="s">
        <v>973</v>
      </c>
      <c r="C321" s="154" t="s">
        <v>50</v>
      </c>
      <c r="D321" s="55" t="s">
        <v>142</v>
      </c>
      <c r="E321" s="158">
        <f>625671407.26</f>
        <v>625671407.25999999</v>
      </c>
      <c r="F321" s="4" t="s">
        <v>972</v>
      </c>
      <c r="G321" s="334">
        <v>44180</v>
      </c>
      <c r="H321" s="160">
        <v>464728334</v>
      </c>
      <c r="I321" s="77">
        <f>[29]IPC!$S$20/78.05</f>
        <v>1.3463164638052532</v>
      </c>
      <c r="J321" s="75" t="s">
        <v>971</v>
      </c>
      <c r="K321" s="197">
        <f>+E321/I321</f>
        <v>464728333.99926716</v>
      </c>
      <c r="L321" s="168" t="s">
        <v>970</v>
      </c>
      <c r="M321" s="54" t="s">
        <v>969</v>
      </c>
      <c r="N321" s="346">
        <f>+H321-K321+N320</f>
        <v>-5264201.0140423859</v>
      </c>
    </row>
    <row r="322" spans="1:18" ht="15" x14ac:dyDescent="0.25">
      <c r="A322" s="172" t="s">
        <v>525</v>
      </c>
      <c r="B322" s="375" t="s">
        <v>997</v>
      </c>
      <c r="C322" s="154" t="s">
        <v>50</v>
      </c>
      <c r="D322" s="55" t="s">
        <v>142</v>
      </c>
      <c r="E322" s="158">
        <v>628053102.75999999</v>
      </c>
      <c r="F322" s="4" t="s">
        <v>996</v>
      </c>
      <c r="G322" s="334">
        <v>44218</v>
      </c>
      <c r="H322" s="160">
        <v>464728334</v>
      </c>
      <c r="I322" s="77">
        <f>[29]IPC!$S$21/78.05</f>
        <v>1.3514413837283794</v>
      </c>
      <c r="J322" s="75" t="s">
        <v>995</v>
      </c>
      <c r="K322" s="197">
        <f>+E322/I322</f>
        <v>464728334.000929</v>
      </c>
      <c r="L322" s="168" t="s">
        <v>994</v>
      </c>
      <c r="M322" s="54" t="s">
        <v>993</v>
      </c>
      <c r="N322" s="346">
        <f>+H322-K322+N321</f>
        <v>-5264201.0149713838</v>
      </c>
    </row>
    <row r="323" spans="1:18" ht="15" x14ac:dyDescent="0.25">
      <c r="A323" s="172" t="s">
        <v>525</v>
      </c>
      <c r="B323" s="848" t="s">
        <v>1052</v>
      </c>
      <c r="C323" s="154" t="s">
        <v>50</v>
      </c>
      <c r="D323" s="55" t="s">
        <v>142</v>
      </c>
      <c r="E323" s="158">
        <v>628053102.75999999</v>
      </c>
      <c r="F323" s="4" t="s">
        <v>1051</v>
      </c>
      <c r="G323" s="334">
        <v>44239</v>
      </c>
      <c r="H323" s="846">
        <v>464728334</v>
      </c>
      <c r="I323" s="77">
        <f>[29]IPC!$T$10/78.05</f>
        <v>1.3569506726457399</v>
      </c>
      <c r="J323" s="75" t="s">
        <v>1050</v>
      </c>
      <c r="K323" s="197">
        <f>+E323/I323</f>
        <v>462841513.26992732</v>
      </c>
      <c r="L323" s="852" t="s">
        <v>1379</v>
      </c>
      <c r="M323" s="54" t="s">
        <v>1049</v>
      </c>
      <c r="N323" s="346">
        <f>+H323-K323+N322</f>
        <v>-3377380.2848987067</v>
      </c>
    </row>
    <row r="324" spans="1:18" ht="15" x14ac:dyDescent="0.25">
      <c r="A324" s="172"/>
      <c r="B324" s="849"/>
      <c r="C324" s="154" t="s">
        <v>50</v>
      </c>
      <c r="D324" s="55" t="s">
        <v>142</v>
      </c>
      <c r="E324" s="158">
        <f>637166702.52-E325-$E$343</f>
        <v>2560322.6588340821</v>
      </c>
      <c r="F324" s="4" t="s">
        <v>1051</v>
      </c>
      <c r="G324" s="334">
        <v>44267</v>
      </c>
      <c r="H324" s="847"/>
      <c r="I324" s="77">
        <f>[29]IPC!$T$10/78.05</f>
        <v>1.3569506726457399</v>
      </c>
      <c r="J324" s="75" t="s">
        <v>1050</v>
      </c>
      <c r="K324" s="197">
        <f>+E324/I324</f>
        <v>1886820.7300727044</v>
      </c>
      <c r="L324" s="853"/>
      <c r="M324" s="54" t="s">
        <v>1079</v>
      </c>
      <c r="N324" s="346">
        <f>+H324-K324+N323</f>
        <v>-5264201.0149714109</v>
      </c>
    </row>
    <row r="325" spans="1:18" ht="15" x14ac:dyDescent="0.25">
      <c r="A325" s="172" t="s">
        <v>525</v>
      </c>
      <c r="B325" s="375" t="s">
        <v>1082</v>
      </c>
      <c r="C325" s="154" t="s">
        <v>50</v>
      </c>
      <c r="D325" s="55" t="s">
        <v>142</v>
      </c>
      <c r="E325" s="158">
        <v>634602765.3775785</v>
      </c>
      <c r="F325" s="4" t="s">
        <v>1081</v>
      </c>
      <c r="G325" s="334">
        <v>44267</v>
      </c>
      <c r="H325" s="160">
        <v>464728334</v>
      </c>
      <c r="I325" s="77">
        <f>[29]IPC!$T$11/78.05</f>
        <v>1.3655349135169763</v>
      </c>
      <c r="J325" s="75" t="s">
        <v>1080</v>
      </c>
      <c r="K325" s="197">
        <f>+E325/I325</f>
        <v>464728334</v>
      </c>
      <c r="L325" s="168" t="s">
        <v>177</v>
      </c>
      <c r="M325" s="54" t="s">
        <v>1079</v>
      </c>
      <c r="N325" s="346">
        <f>+H325-K325+N324</f>
        <v>-5264201.0149714109</v>
      </c>
    </row>
    <row r="326" spans="1:18" ht="15" hidden="1" outlineLevel="1" x14ac:dyDescent="0.25">
      <c r="A326" s="172" t="s">
        <v>525</v>
      </c>
      <c r="B326" s="375"/>
      <c r="C326" s="154"/>
      <c r="D326" s="55"/>
      <c r="E326" s="158"/>
      <c r="F326" s="4"/>
      <c r="G326" s="334"/>
      <c r="H326" s="160"/>
      <c r="I326" s="77"/>
      <c r="J326" s="75"/>
      <c r="K326" s="197"/>
      <c r="L326" s="309"/>
      <c r="M326" s="54"/>
    </row>
    <row r="327" spans="1:18" ht="15" hidden="1" outlineLevel="1" x14ac:dyDescent="0.25">
      <c r="A327" s="172" t="s">
        <v>525</v>
      </c>
      <c r="B327" s="375"/>
      <c r="C327" s="154"/>
      <c r="D327" s="55"/>
      <c r="E327" s="158"/>
      <c r="F327" s="4"/>
      <c r="G327" s="334"/>
      <c r="H327" s="160"/>
      <c r="I327" s="77"/>
      <c r="J327" s="75"/>
      <c r="K327" s="197"/>
      <c r="L327" s="309"/>
      <c r="M327" s="54"/>
    </row>
    <row r="328" spans="1:18" ht="15" hidden="1" outlineLevel="1" x14ac:dyDescent="0.25">
      <c r="A328" s="172" t="s">
        <v>525</v>
      </c>
      <c r="B328" s="375"/>
      <c r="C328" s="154"/>
      <c r="D328" s="55"/>
      <c r="E328" s="158"/>
      <c r="F328" s="4"/>
      <c r="G328" s="334"/>
      <c r="H328" s="160"/>
      <c r="I328" s="77"/>
      <c r="J328" s="75"/>
      <c r="K328" s="197"/>
      <c r="L328" s="309"/>
      <c r="M328" s="54"/>
    </row>
    <row r="329" spans="1:18" ht="15" hidden="1" outlineLevel="1" x14ac:dyDescent="0.25">
      <c r="A329" s="172" t="s">
        <v>525</v>
      </c>
      <c r="B329" s="375"/>
      <c r="C329" s="154"/>
      <c r="D329" s="55"/>
      <c r="E329" s="158"/>
      <c r="F329" s="4"/>
      <c r="G329" s="334"/>
      <c r="H329" s="160"/>
      <c r="I329" s="77"/>
      <c r="J329" s="75"/>
      <c r="K329" s="197"/>
      <c r="L329" s="309"/>
      <c r="M329" s="54"/>
    </row>
    <row r="330" spans="1:18" ht="15" hidden="1" outlineLevel="1" x14ac:dyDescent="0.25">
      <c r="A330" s="172" t="s">
        <v>525</v>
      </c>
      <c r="B330" s="375"/>
      <c r="C330" s="154"/>
      <c r="D330" s="55"/>
      <c r="E330" s="158"/>
      <c r="F330" s="4"/>
      <c r="G330" s="334"/>
      <c r="H330" s="160"/>
      <c r="I330" s="77"/>
      <c r="J330" s="75"/>
      <c r="K330" s="197"/>
      <c r="L330" s="309"/>
      <c r="M330" s="54"/>
    </row>
    <row r="331" spans="1:18" ht="15" hidden="1" outlineLevel="1" x14ac:dyDescent="0.25">
      <c r="A331" s="172" t="s">
        <v>525</v>
      </c>
      <c r="B331" s="375"/>
      <c r="C331" s="154"/>
      <c r="D331" s="55"/>
      <c r="E331" s="158"/>
      <c r="F331" s="4"/>
      <c r="G331" s="334"/>
      <c r="H331" s="160"/>
      <c r="I331" s="77"/>
      <c r="J331" s="75"/>
      <c r="K331" s="197"/>
      <c r="L331" s="309"/>
      <c r="M331" s="54"/>
    </row>
    <row r="332" spans="1:18" ht="15" hidden="1" outlineLevel="1" x14ac:dyDescent="0.25">
      <c r="A332" s="172" t="s">
        <v>525</v>
      </c>
      <c r="B332" s="375"/>
      <c r="C332" s="154"/>
      <c r="D332" s="55"/>
      <c r="E332" s="158"/>
      <c r="F332" s="4"/>
      <c r="G332" s="334"/>
      <c r="H332" s="160"/>
      <c r="I332" s="77"/>
      <c r="J332" s="75"/>
      <c r="K332" s="197"/>
      <c r="L332" s="309"/>
      <c r="M332" s="54"/>
    </row>
    <row r="333" spans="1:18" ht="15" hidden="1" outlineLevel="1" x14ac:dyDescent="0.25">
      <c r="A333" s="172" t="s">
        <v>525</v>
      </c>
      <c r="B333" s="375"/>
      <c r="C333" s="154"/>
      <c r="D333" s="55"/>
      <c r="E333" s="158"/>
      <c r="F333" s="4"/>
      <c r="G333" s="334"/>
      <c r="H333" s="160"/>
      <c r="I333" s="77"/>
      <c r="J333" s="75"/>
      <c r="K333" s="197"/>
      <c r="L333" s="309"/>
      <c r="M333" s="54"/>
    </row>
    <row r="334" spans="1:18" ht="15" hidden="1" outlineLevel="1" x14ac:dyDescent="0.25">
      <c r="A334" s="172" t="s">
        <v>525</v>
      </c>
      <c r="B334" s="375"/>
      <c r="C334" s="154"/>
      <c r="D334" s="55"/>
      <c r="E334" s="158"/>
      <c r="F334" s="4"/>
      <c r="G334" s="334"/>
      <c r="H334" s="160"/>
      <c r="I334" s="77"/>
      <c r="J334" s="75"/>
      <c r="K334" s="197"/>
      <c r="L334" s="309"/>
      <c r="M334" s="54"/>
    </row>
    <row r="335" spans="1:18" s="117" customFormat="1" ht="15" collapsed="1" x14ac:dyDescent="0.25">
      <c r="A335" s="172" t="s">
        <v>525</v>
      </c>
      <c r="B335" s="368" t="s">
        <v>678</v>
      </c>
      <c r="C335" s="368"/>
      <c r="D335" s="56"/>
      <c r="E335" s="118">
        <f>SUM(E277:E334)</f>
        <v>47352206169.475861</v>
      </c>
      <c r="F335" s="196"/>
      <c r="G335" s="335"/>
      <c r="H335" s="118">
        <f>SUM(H277:H334)</f>
        <v>36585287180.979996</v>
      </c>
      <c r="I335" s="119"/>
      <c r="J335" s="201"/>
      <c r="K335" s="200">
        <f>SUM(K277:K334)</f>
        <v>36590551381.994972</v>
      </c>
      <c r="L335" s="193">
        <f>+K335-H335</f>
        <v>5264201.0149765015</v>
      </c>
      <c r="M335" s="179"/>
      <c r="N335" s="347">
        <f>+K325-H325</f>
        <v>0</v>
      </c>
      <c r="O335" s="57"/>
      <c r="P335" s="57"/>
      <c r="Q335" s="57"/>
      <c r="R335" s="57"/>
    </row>
    <row r="336" spans="1:18" ht="15" x14ac:dyDescent="0.25">
      <c r="A336" s="172" t="s">
        <v>525</v>
      </c>
      <c r="B336" s="154"/>
      <c r="C336" s="154"/>
      <c r="D336" s="55"/>
      <c r="E336" s="158">
        <f>+E320+E342</f>
        <v>626564543.07000005</v>
      </c>
      <c r="F336" s="157"/>
      <c r="G336" s="334"/>
      <c r="H336" s="160"/>
      <c r="I336" s="77"/>
      <c r="J336" s="75"/>
      <c r="K336" s="159"/>
      <c r="L336" s="375"/>
      <c r="M336" s="54"/>
    </row>
    <row r="337" spans="1:18" ht="15" x14ac:dyDescent="0.25">
      <c r="A337" s="172" t="s">
        <v>525</v>
      </c>
      <c r="B337" s="199" t="s">
        <v>679</v>
      </c>
      <c r="C337" s="154"/>
      <c r="D337" s="55"/>
      <c r="E337" s="158"/>
      <c r="F337" s="157"/>
      <c r="G337" s="334"/>
      <c r="H337" s="160"/>
      <c r="I337" s="77"/>
      <c r="J337" s="75"/>
      <c r="K337" s="159"/>
      <c r="L337" s="375"/>
      <c r="M337" s="54"/>
    </row>
    <row r="338" spans="1:18" ht="15" x14ac:dyDescent="0.25">
      <c r="A338" s="172" t="s">
        <v>525</v>
      </c>
      <c r="B338" s="374" t="s">
        <v>680</v>
      </c>
      <c r="C338" s="154" t="s">
        <v>759</v>
      </c>
      <c r="D338" s="55" t="s">
        <v>142</v>
      </c>
      <c r="E338" s="1097">
        <v>496102</v>
      </c>
      <c r="F338" s="4" t="s">
        <v>681</v>
      </c>
      <c r="G338" s="334">
        <v>43432</v>
      </c>
      <c r="H338" s="160"/>
      <c r="I338" s="77">
        <f>142.67/111.82</f>
        <v>1.2758898229297084</v>
      </c>
      <c r="J338" s="75" t="s">
        <v>318</v>
      </c>
      <c r="K338" s="197">
        <f>+E338/I338</f>
        <v>388828.24448026915</v>
      </c>
      <c r="L338" s="168" t="s">
        <v>320</v>
      </c>
      <c r="M338" s="54"/>
    </row>
    <row r="339" spans="1:18" ht="29.25" x14ac:dyDescent="0.25">
      <c r="A339" s="172" t="s">
        <v>525</v>
      </c>
      <c r="B339" s="366" t="s">
        <v>682</v>
      </c>
      <c r="C339" s="154" t="s">
        <v>759</v>
      </c>
      <c r="D339" s="55" t="s">
        <v>142</v>
      </c>
      <c r="E339" s="1097">
        <v>3773012.800566304</v>
      </c>
      <c r="F339" s="4" t="s">
        <v>683</v>
      </c>
      <c r="G339" s="334">
        <v>43748</v>
      </c>
      <c r="H339" s="160"/>
      <c r="I339" s="77">
        <f>103.26/111.82</f>
        <v>0.92344839921302102</v>
      </c>
      <c r="J339" s="75" t="s">
        <v>459</v>
      </c>
      <c r="K339" s="198">
        <v>2851865.67</v>
      </c>
      <c r="L339" s="168" t="s">
        <v>684</v>
      </c>
      <c r="M339" s="54"/>
    </row>
    <row r="340" spans="1:18" ht="15" x14ac:dyDescent="0.25">
      <c r="A340" s="172" t="s">
        <v>525</v>
      </c>
      <c r="B340" s="366" t="s">
        <v>685</v>
      </c>
      <c r="C340" s="154" t="s">
        <v>759</v>
      </c>
      <c r="D340" s="55" t="s">
        <v>142</v>
      </c>
      <c r="E340" s="116">
        <v>389605</v>
      </c>
      <c r="F340" s="4"/>
      <c r="G340" s="334">
        <v>43935</v>
      </c>
      <c r="H340" s="160"/>
      <c r="I340" s="77">
        <f>105.53/78.05</f>
        <v>1.35208199871877</v>
      </c>
      <c r="J340" s="75" t="s">
        <v>664</v>
      </c>
      <c r="K340" s="197">
        <f>+E340/I340</f>
        <v>288151.90230266278</v>
      </c>
      <c r="L340" s="168" t="s">
        <v>686</v>
      </c>
      <c r="M340" s="54"/>
    </row>
    <row r="341" spans="1:18" ht="15" x14ac:dyDescent="0.25">
      <c r="A341" s="172"/>
      <c r="B341" s="366" t="s">
        <v>1378</v>
      </c>
      <c r="C341" s="154" t="s">
        <v>759</v>
      </c>
      <c r="D341" s="55" t="s">
        <v>142</v>
      </c>
      <c r="E341" s="116">
        <v>1196.71</v>
      </c>
      <c r="F341" s="4"/>
      <c r="G341" s="334">
        <v>44134</v>
      </c>
      <c r="H341" s="160"/>
      <c r="I341" s="77">
        <f>[29]IPC!$S$18/78.05</f>
        <v>1.3490070467648945</v>
      </c>
      <c r="J341" s="75" t="s">
        <v>761</v>
      </c>
      <c r="K341" s="197">
        <f>+E341/I341</f>
        <v>887.10433564441064</v>
      </c>
      <c r="L341" s="168" t="s">
        <v>1377</v>
      </c>
      <c r="M341" s="54"/>
    </row>
    <row r="342" spans="1:18" ht="15" x14ac:dyDescent="0.25">
      <c r="A342" s="172" t="s">
        <v>525</v>
      </c>
      <c r="B342" s="366" t="s">
        <v>968</v>
      </c>
      <c r="C342" s="154" t="s">
        <v>759</v>
      </c>
      <c r="D342" s="55" t="s">
        <v>142</v>
      </c>
      <c r="E342" s="116">
        <f>+K342*I342</f>
        <v>893135.81000009703</v>
      </c>
      <c r="F342" s="4" t="s">
        <v>979</v>
      </c>
      <c r="G342" s="334">
        <v>44187</v>
      </c>
      <c r="H342" s="160"/>
      <c r="I342" s="77">
        <f>[29]IPC!$S$20/78.05</f>
        <v>1.3463164638052532</v>
      </c>
      <c r="J342" s="75"/>
      <c r="K342" s="197">
        <v>663392.17710798979</v>
      </c>
      <c r="L342" s="168" t="s">
        <v>1120</v>
      </c>
      <c r="M342" s="54"/>
    </row>
    <row r="343" spans="1:18" ht="15" x14ac:dyDescent="0.2">
      <c r="A343" s="172" t="s">
        <v>525</v>
      </c>
      <c r="B343" s="366" t="s">
        <v>1119</v>
      </c>
      <c r="C343" s="154" t="s">
        <v>759</v>
      </c>
      <c r="D343" s="55" t="s">
        <v>142</v>
      </c>
      <c r="E343" s="350">
        <v>3614.48358740191</v>
      </c>
      <c r="F343" s="4" t="s">
        <v>1118</v>
      </c>
      <c r="G343" s="329">
        <v>44267</v>
      </c>
      <c r="H343" s="177"/>
      <c r="I343" s="77">
        <f>[29]IPC!$T$10/78.05</f>
        <v>1.3569506726457399</v>
      </c>
      <c r="J343" s="75" t="s">
        <v>1050</v>
      </c>
      <c r="K343" s="197">
        <f>+E343/I343</f>
        <v>2663.6808988454263</v>
      </c>
      <c r="L343" s="168" t="s">
        <v>1117</v>
      </c>
      <c r="M343" s="54" t="s">
        <v>1079</v>
      </c>
    </row>
    <row r="344" spans="1:18" ht="15" hidden="1" outlineLevel="1" x14ac:dyDescent="0.25">
      <c r="A344" s="172" t="s">
        <v>525</v>
      </c>
      <c r="B344" s="375"/>
      <c r="C344" s="154"/>
      <c r="D344" s="55"/>
      <c r="E344" s="158"/>
      <c r="F344" s="157"/>
      <c r="G344" s="334"/>
      <c r="H344" s="160"/>
      <c r="I344" s="77"/>
      <c r="J344" s="75"/>
      <c r="K344" s="159"/>
      <c r="L344" s="375"/>
      <c r="M344" s="54"/>
    </row>
    <row r="345" spans="1:18" s="117" customFormat="1" ht="15" collapsed="1" x14ac:dyDescent="0.25">
      <c r="A345" s="172" t="s">
        <v>525</v>
      </c>
      <c r="B345" s="368" t="s">
        <v>687</v>
      </c>
      <c r="C345" s="368"/>
      <c r="D345" s="56"/>
      <c r="E345" s="118">
        <f>SUM(E338:E343)</f>
        <v>5556666.8041538037</v>
      </c>
      <c r="F345" s="196"/>
      <c r="G345" s="335"/>
      <c r="H345" s="195">
        <f>SUM(H338:H344)</f>
        <v>0</v>
      </c>
      <c r="I345" s="118"/>
      <c r="J345" s="118"/>
      <c r="K345" s="194">
        <f>SUM(K338:K344)</f>
        <v>4195788.7791254111</v>
      </c>
      <c r="L345" s="193">
        <f>+K345-H345</f>
        <v>4195788.7791254111</v>
      </c>
      <c r="M345" s="179"/>
      <c r="O345" s="57"/>
      <c r="P345" s="57"/>
      <c r="Q345" s="57"/>
      <c r="R345" s="57"/>
    </row>
    <row r="346" spans="1:18" s="117" customFormat="1" ht="15" x14ac:dyDescent="0.25">
      <c r="A346" s="172" t="s">
        <v>525</v>
      </c>
      <c r="B346" s="368" t="s">
        <v>688</v>
      </c>
      <c r="C346" s="368"/>
      <c r="D346" s="56"/>
      <c r="E346" s="118">
        <f>+E335+E345</f>
        <v>47357762836.280014</v>
      </c>
      <c r="F346" s="196"/>
      <c r="G346" s="335"/>
      <c r="H346" s="195">
        <f>+H335+H345</f>
        <v>36585287180.979996</v>
      </c>
      <c r="I346" s="118"/>
      <c r="J346" s="118"/>
      <c r="K346" s="194">
        <f>+K335+K345</f>
        <v>36594747170.774101</v>
      </c>
      <c r="L346" s="193">
        <f>+K346-H346</f>
        <v>9459989.7941055298</v>
      </c>
      <c r="M346" s="179"/>
      <c r="O346" s="57"/>
      <c r="P346" s="57"/>
      <c r="Q346" s="57"/>
      <c r="R346" s="57"/>
    </row>
    <row r="347" spans="1:18" s="173" customFormat="1" ht="15" x14ac:dyDescent="0.25">
      <c r="A347" s="173" t="s">
        <v>476</v>
      </c>
      <c r="B347" s="367" t="s">
        <v>237</v>
      </c>
      <c r="C347" s="367"/>
      <c r="D347" s="367"/>
      <c r="E347" s="367"/>
      <c r="F347" s="367"/>
      <c r="G347" s="328"/>
      <c r="H347" s="367"/>
      <c r="I347" s="367"/>
      <c r="J347" s="367"/>
      <c r="K347" s="367"/>
      <c r="L347" s="367"/>
      <c r="M347" s="175"/>
      <c r="O347" s="174"/>
      <c r="P347" s="174"/>
      <c r="Q347" s="174"/>
      <c r="R347" s="174"/>
    </row>
    <row r="348" spans="1:18" s="173" customFormat="1" ht="15" x14ac:dyDescent="0.25">
      <c r="A348" s="176" t="s">
        <v>525</v>
      </c>
      <c r="B348" s="137" t="s">
        <v>129</v>
      </c>
      <c r="C348" s="138" t="s">
        <v>130</v>
      </c>
      <c r="D348" s="138" t="s">
        <v>131</v>
      </c>
      <c r="E348" s="858" t="s">
        <v>132</v>
      </c>
      <c r="F348" s="859"/>
      <c r="G348" s="858" t="s">
        <v>133</v>
      </c>
      <c r="H348" s="860"/>
      <c r="I348" s="860"/>
      <c r="J348" s="860"/>
      <c r="K348" s="859"/>
      <c r="L348" s="139" t="s">
        <v>96</v>
      </c>
      <c r="M348" s="139" t="s">
        <v>756</v>
      </c>
      <c r="O348" s="174"/>
      <c r="P348" s="174"/>
      <c r="Q348" s="345"/>
      <c r="R348" s="174"/>
    </row>
    <row r="349" spans="1:18" s="173" customFormat="1" ht="45" x14ac:dyDescent="0.25">
      <c r="A349" s="176" t="s">
        <v>525</v>
      </c>
      <c r="B349" s="137"/>
      <c r="C349" s="138"/>
      <c r="D349" s="138"/>
      <c r="E349" s="140" t="s">
        <v>134</v>
      </c>
      <c r="F349" s="140" t="s">
        <v>135</v>
      </c>
      <c r="G349" s="327" t="s">
        <v>599</v>
      </c>
      <c r="H349" s="140" t="s">
        <v>136</v>
      </c>
      <c r="I349" s="140" t="s">
        <v>137</v>
      </c>
      <c r="J349" s="140" t="s">
        <v>138</v>
      </c>
      <c r="K349" s="140" t="s">
        <v>139</v>
      </c>
      <c r="L349" s="139"/>
      <c r="M349" s="175"/>
      <c r="O349" s="174"/>
      <c r="P349" s="174"/>
      <c r="Q349" s="345"/>
      <c r="R349" s="174"/>
    </row>
    <row r="350" spans="1:18" ht="15" x14ac:dyDescent="0.2">
      <c r="A350" s="172" t="s">
        <v>525</v>
      </c>
      <c r="B350" s="375" t="s">
        <v>140</v>
      </c>
      <c r="C350" s="153" t="s">
        <v>22</v>
      </c>
      <c r="D350" s="55" t="s">
        <v>142</v>
      </c>
      <c r="E350" s="136">
        <v>15367645546</v>
      </c>
      <c r="F350" s="192" t="s">
        <v>238</v>
      </c>
      <c r="G350" s="326">
        <v>42913</v>
      </c>
      <c r="H350" s="170">
        <v>12478470154</v>
      </c>
      <c r="I350" s="39">
        <f>137.71/111.82</f>
        <v>1.2315328206045431</v>
      </c>
      <c r="J350" s="31" t="s">
        <v>184</v>
      </c>
      <c r="K350" s="50">
        <f>+E350/I350</f>
        <v>12478470154.336794</v>
      </c>
      <c r="L350" s="168" t="s">
        <v>177</v>
      </c>
      <c r="M350" s="54" t="s">
        <v>881</v>
      </c>
    </row>
    <row r="351" spans="1:18" ht="15" hidden="1" outlineLevel="1" x14ac:dyDescent="0.2">
      <c r="A351" s="172" t="s">
        <v>758</v>
      </c>
      <c r="B351" s="375"/>
      <c r="C351" s="154"/>
      <c r="D351" s="55"/>
      <c r="E351" s="155"/>
      <c r="F351" s="371"/>
      <c r="G351" s="326"/>
      <c r="H351" s="170"/>
      <c r="I351" s="39"/>
      <c r="J351" s="31"/>
      <c r="K351" s="156"/>
      <c r="L351" s="375"/>
      <c r="M351" s="54"/>
    </row>
    <row r="352" spans="1:18" ht="15" hidden="1" outlineLevel="1" x14ac:dyDescent="0.2">
      <c r="A352" s="172" t="s">
        <v>758</v>
      </c>
      <c r="B352" s="375"/>
      <c r="C352" s="154"/>
      <c r="D352" s="55"/>
      <c r="E352" s="155"/>
      <c r="F352" s="371"/>
      <c r="G352" s="326"/>
      <c r="H352" s="170"/>
      <c r="I352" s="39"/>
      <c r="J352" s="31"/>
      <c r="K352" s="156"/>
      <c r="L352" s="375"/>
      <c r="M352" s="54"/>
    </row>
    <row r="353" spans="1:18" hidden="1" outlineLevel="1" x14ac:dyDescent="0.2">
      <c r="A353" s="172" t="s">
        <v>758</v>
      </c>
      <c r="B353" s="178"/>
      <c r="C353" s="178"/>
      <c r="D353" s="54"/>
      <c r="E353" s="54"/>
      <c r="F353" s="54"/>
      <c r="G353" s="329"/>
      <c r="H353" s="177"/>
      <c r="I353" s="54"/>
      <c r="J353" s="54"/>
      <c r="K353" s="54"/>
      <c r="L353" s="54"/>
      <c r="M353" s="54"/>
    </row>
    <row r="354" spans="1:18" hidden="1" outlineLevel="1" x14ac:dyDescent="0.2">
      <c r="A354" s="172" t="s">
        <v>758</v>
      </c>
      <c r="B354" s="178"/>
      <c r="C354" s="178"/>
      <c r="D354" s="54"/>
      <c r="E354" s="54"/>
      <c r="F354" s="54"/>
      <c r="G354" s="329"/>
      <c r="H354" s="177"/>
      <c r="I354" s="54"/>
      <c r="J354" s="54"/>
      <c r="K354" s="54"/>
      <c r="L354" s="54"/>
      <c r="M354" s="54"/>
    </row>
    <row r="355" spans="1:18" hidden="1" outlineLevel="1" x14ac:dyDescent="0.2">
      <c r="A355" s="172" t="s">
        <v>758</v>
      </c>
      <c r="B355" s="178"/>
      <c r="C355" s="178"/>
      <c r="D355" s="54"/>
      <c r="E355" s="54"/>
      <c r="F355" s="54"/>
      <c r="G355" s="329"/>
      <c r="H355" s="177"/>
      <c r="I355" s="54"/>
      <c r="J355" s="54"/>
      <c r="K355" s="54"/>
      <c r="L355" s="54"/>
      <c r="M355" s="54"/>
    </row>
    <row r="356" spans="1:18" s="173" customFormat="1" ht="15" collapsed="1" x14ac:dyDescent="0.25">
      <c r="A356" s="173" t="s">
        <v>525</v>
      </c>
      <c r="B356" s="367" t="s">
        <v>239</v>
      </c>
      <c r="C356" s="367"/>
      <c r="D356" s="367"/>
      <c r="E356" s="367"/>
      <c r="F356" s="367"/>
      <c r="G356" s="328"/>
      <c r="H356" s="367"/>
      <c r="I356" s="367"/>
      <c r="J356" s="367"/>
      <c r="K356" s="367"/>
      <c r="L356" s="367"/>
      <c r="M356" s="175"/>
      <c r="O356" s="174"/>
      <c r="P356" s="174"/>
      <c r="Q356" s="174"/>
      <c r="R356" s="174"/>
    </row>
    <row r="357" spans="1:18" s="173" customFormat="1" ht="15" x14ac:dyDescent="0.25">
      <c r="A357" s="173" t="s">
        <v>472</v>
      </c>
      <c r="B357" s="367" t="s">
        <v>240</v>
      </c>
      <c r="C357" s="367"/>
      <c r="D357" s="367"/>
      <c r="E357" s="367"/>
      <c r="F357" s="367"/>
      <c r="G357" s="328"/>
      <c r="H357" s="367"/>
      <c r="I357" s="367"/>
      <c r="J357" s="367"/>
      <c r="K357" s="367"/>
      <c r="L357" s="367"/>
      <c r="M357" s="175"/>
      <c r="O357" s="174"/>
      <c r="P357" s="174"/>
      <c r="Q357" s="174"/>
      <c r="R357" s="174"/>
    </row>
    <row r="358" spans="1:18" s="173" customFormat="1" ht="15" x14ac:dyDescent="0.25">
      <c r="A358" s="176" t="s">
        <v>525</v>
      </c>
      <c r="B358" s="137" t="s">
        <v>129</v>
      </c>
      <c r="C358" s="138" t="s">
        <v>130</v>
      </c>
      <c r="D358" s="138" t="s">
        <v>131</v>
      </c>
      <c r="E358" s="858" t="s">
        <v>132</v>
      </c>
      <c r="F358" s="859"/>
      <c r="G358" s="858" t="s">
        <v>133</v>
      </c>
      <c r="H358" s="860"/>
      <c r="I358" s="860"/>
      <c r="J358" s="860"/>
      <c r="K358" s="859"/>
      <c r="L358" s="139" t="s">
        <v>96</v>
      </c>
      <c r="M358" s="139" t="s">
        <v>756</v>
      </c>
      <c r="O358" s="174"/>
      <c r="P358" s="174"/>
      <c r="Q358" s="174"/>
      <c r="R358" s="174"/>
    </row>
    <row r="359" spans="1:18" s="173" customFormat="1" ht="45" x14ac:dyDescent="0.25">
      <c r="A359" s="176" t="s">
        <v>525</v>
      </c>
      <c r="B359" s="137"/>
      <c r="C359" s="138"/>
      <c r="D359" s="138"/>
      <c r="E359" s="140" t="s">
        <v>134</v>
      </c>
      <c r="F359" s="140" t="s">
        <v>135</v>
      </c>
      <c r="G359" s="327" t="s">
        <v>599</v>
      </c>
      <c r="H359" s="140" t="s">
        <v>136</v>
      </c>
      <c r="I359" s="140" t="s">
        <v>137</v>
      </c>
      <c r="J359" s="140" t="s">
        <v>138</v>
      </c>
      <c r="K359" s="140" t="s">
        <v>139</v>
      </c>
      <c r="L359" s="139"/>
      <c r="M359" s="175"/>
      <c r="O359" s="174"/>
      <c r="P359" s="174"/>
      <c r="Q359" s="174"/>
      <c r="R359" s="174"/>
    </row>
    <row r="360" spans="1:18" ht="28.5" x14ac:dyDescent="0.2">
      <c r="A360" s="172" t="s">
        <v>525</v>
      </c>
      <c r="B360" s="375" t="s">
        <v>140</v>
      </c>
      <c r="C360" s="371" t="s">
        <v>689</v>
      </c>
      <c r="D360" s="55" t="s">
        <v>142</v>
      </c>
      <c r="E360" s="151">
        <v>3039215719</v>
      </c>
      <c r="F360" s="186" t="s">
        <v>690</v>
      </c>
      <c r="G360" s="333" t="s">
        <v>241</v>
      </c>
      <c r="H360" s="189">
        <v>2456948393</v>
      </c>
      <c r="I360" s="39">
        <f>138.32/111.82</f>
        <v>1.2369880164550171</v>
      </c>
      <c r="J360" s="79" t="s">
        <v>334</v>
      </c>
      <c r="K360" s="152">
        <f>+E360/I360</f>
        <v>2456948392.8468766</v>
      </c>
      <c r="L360" s="168" t="s">
        <v>242</v>
      </c>
      <c r="M360" s="54"/>
      <c r="O360" s="174"/>
      <c r="P360" s="174"/>
      <c r="Q360" s="174"/>
    </row>
    <row r="361" spans="1:18" ht="14.25" x14ac:dyDescent="0.2">
      <c r="A361" s="172" t="s">
        <v>525</v>
      </c>
      <c r="B361" s="375" t="s">
        <v>144</v>
      </c>
      <c r="C361" s="371" t="s">
        <v>689</v>
      </c>
      <c r="D361" s="55" t="s">
        <v>142</v>
      </c>
      <c r="E361" s="151">
        <f>11645347</f>
        <v>11645347</v>
      </c>
      <c r="F361" s="186" t="s">
        <v>691</v>
      </c>
      <c r="G361" s="333">
        <v>43110</v>
      </c>
      <c r="H361" s="861">
        <v>2456948393</v>
      </c>
      <c r="I361" s="39">
        <f>138.85/111.82</f>
        <v>1.2417277767841173</v>
      </c>
      <c r="J361" s="191" t="s">
        <v>230</v>
      </c>
      <c r="K361" s="152">
        <f>+E361/I361</f>
        <v>9378341.3866762705</v>
      </c>
      <c r="L361" s="168" t="s">
        <v>242</v>
      </c>
      <c r="M361" s="54" t="s">
        <v>880</v>
      </c>
      <c r="O361" s="174"/>
      <c r="P361" s="174"/>
      <c r="Q361" s="174"/>
    </row>
    <row r="362" spans="1:18" ht="14.25" x14ac:dyDescent="0.2">
      <c r="A362" s="172" t="s">
        <v>525</v>
      </c>
      <c r="B362" s="375" t="s">
        <v>144</v>
      </c>
      <c r="C362" s="371" t="s">
        <v>689</v>
      </c>
      <c r="D362" s="55" t="s">
        <v>142</v>
      </c>
      <c r="E362" s="151">
        <v>3039215719</v>
      </c>
      <c r="F362" s="186" t="s">
        <v>691</v>
      </c>
      <c r="G362" s="333">
        <v>43109</v>
      </c>
      <c r="H362" s="862"/>
      <c r="I362" s="39">
        <f>138.85/111.82</f>
        <v>1.2417277767841173</v>
      </c>
      <c r="J362" s="191" t="s">
        <v>230</v>
      </c>
      <c r="K362" s="152">
        <f>+E362/I362</f>
        <v>2447570051.8442926</v>
      </c>
      <c r="L362" s="168"/>
      <c r="M362" s="54" t="s">
        <v>879</v>
      </c>
      <c r="O362" s="174"/>
      <c r="P362" s="174"/>
      <c r="Q362" s="174"/>
    </row>
    <row r="363" spans="1:18" ht="14.25" x14ac:dyDescent="0.2">
      <c r="A363" s="172" t="s">
        <v>525</v>
      </c>
      <c r="B363" s="375" t="s">
        <v>145</v>
      </c>
      <c r="C363" s="371" t="s">
        <v>689</v>
      </c>
      <c r="D363" s="55" t="s">
        <v>142</v>
      </c>
      <c r="E363" s="151">
        <v>3069977012</v>
      </c>
      <c r="F363" s="186" t="s">
        <v>692</v>
      </c>
      <c r="G363" s="333">
        <v>43150</v>
      </c>
      <c r="H363" s="189">
        <v>2456948393</v>
      </c>
      <c r="I363" s="39">
        <f>139.72/111.82</f>
        <v>1.2495081380790556</v>
      </c>
      <c r="J363" s="76" t="s">
        <v>243</v>
      </c>
      <c r="K363" s="152">
        <f>+E363/I363</f>
        <v>2456948393.0850272</v>
      </c>
      <c r="L363" s="168" t="s">
        <v>242</v>
      </c>
      <c r="M363" s="54" t="s">
        <v>878</v>
      </c>
      <c r="O363" s="174"/>
      <c r="P363" s="174"/>
      <c r="Q363" s="174"/>
    </row>
    <row r="364" spans="1:18" ht="14.25" x14ac:dyDescent="0.2">
      <c r="A364" s="172" t="s">
        <v>525</v>
      </c>
      <c r="B364" s="375" t="s">
        <v>146</v>
      </c>
      <c r="C364" s="371" t="s">
        <v>689</v>
      </c>
      <c r="D364" s="55" t="s">
        <v>142</v>
      </c>
      <c r="E364" s="151">
        <v>3069977012</v>
      </c>
      <c r="F364" s="186" t="s">
        <v>693</v>
      </c>
      <c r="G364" s="333">
        <v>43157</v>
      </c>
      <c r="H364" s="189">
        <v>2456948393</v>
      </c>
      <c r="I364" s="39">
        <f>139.72/111.82</f>
        <v>1.2495081380790556</v>
      </c>
      <c r="J364" s="76" t="s">
        <v>244</v>
      </c>
      <c r="K364" s="152">
        <f>+E364/I364</f>
        <v>2456948393.0850272</v>
      </c>
      <c r="L364" s="168" t="s">
        <v>217</v>
      </c>
      <c r="M364" s="54"/>
      <c r="O364" s="174"/>
      <c r="P364" s="174"/>
      <c r="Q364" s="174"/>
    </row>
    <row r="365" spans="1:18" ht="14.25" x14ac:dyDescent="0.2">
      <c r="A365" s="172" t="s">
        <v>525</v>
      </c>
      <c r="B365" s="142" t="s">
        <v>147</v>
      </c>
      <c r="C365" s="143" t="s">
        <v>689</v>
      </c>
      <c r="D365" s="58" t="s">
        <v>142</v>
      </c>
      <c r="E365" s="152">
        <v>3091729640</v>
      </c>
      <c r="F365" s="145" t="s">
        <v>694</v>
      </c>
      <c r="G365" s="331">
        <v>43182</v>
      </c>
      <c r="H365" s="189">
        <v>2456948393</v>
      </c>
      <c r="I365" s="74">
        <f>140.71/111.82</f>
        <v>1.2583616526560546</v>
      </c>
      <c r="J365" s="76" t="s">
        <v>236</v>
      </c>
      <c r="K365" s="152">
        <f>+E365/I365</f>
        <v>2456948392.7567334</v>
      </c>
      <c r="L365" s="183" t="s">
        <v>217</v>
      </c>
      <c r="M365" s="54" t="s">
        <v>877</v>
      </c>
      <c r="O365" s="174"/>
      <c r="P365" s="174"/>
      <c r="Q365" s="174"/>
    </row>
    <row r="366" spans="1:18" ht="14.25" x14ac:dyDescent="0.2">
      <c r="A366" s="172" t="s">
        <v>525</v>
      </c>
      <c r="B366" s="375" t="s">
        <v>148</v>
      </c>
      <c r="C366" s="371" t="s">
        <v>689</v>
      </c>
      <c r="D366" s="55" t="s">
        <v>142</v>
      </c>
      <c r="E366" s="151">
        <f>3099200240</f>
        <v>3099200240</v>
      </c>
      <c r="F366" s="186" t="s">
        <v>695</v>
      </c>
      <c r="G366" s="333">
        <v>43237</v>
      </c>
      <c r="H366" s="861">
        <v>2456948393</v>
      </c>
      <c r="I366" s="74">
        <f>141.7/111.82</f>
        <v>1.2672151672330532</v>
      </c>
      <c r="J366" s="76" t="s">
        <v>283</v>
      </c>
      <c r="K366" s="152">
        <f>+E366/I366</f>
        <v>2445677987.5568099</v>
      </c>
      <c r="L366" s="168" t="s">
        <v>217</v>
      </c>
      <c r="M366" s="54" t="s">
        <v>876</v>
      </c>
      <c r="N366" s="190" t="s">
        <v>875</v>
      </c>
      <c r="O366" s="174"/>
      <c r="P366" s="174"/>
      <c r="Q366" s="174"/>
    </row>
    <row r="367" spans="1:18" ht="14.25" x14ac:dyDescent="0.2">
      <c r="A367" s="172" t="s">
        <v>525</v>
      </c>
      <c r="B367" s="375" t="s">
        <v>148</v>
      </c>
      <c r="C367" s="371" t="s">
        <v>689</v>
      </c>
      <c r="D367" s="55" t="s">
        <v>142</v>
      </c>
      <c r="E367" s="151">
        <v>14282029</v>
      </c>
      <c r="F367" s="186" t="s">
        <v>695</v>
      </c>
      <c r="G367" s="333">
        <v>43237</v>
      </c>
      <c r="H367" s="862"/>
      <c r="I367" s="74">
        <f>141.7/111.82</f>
        <v>1.2672151672330532</v>
      </c>
      <c r="J367" s="76" t="s">
        <v>283</v>
      </c>
      <c r="K367" s="152">
        <f>+E367/I367</f>
        <v>11270405.665349329</v>
      </c>
      <c r="L367" s="168"/>
      <c r="M367" s="54" t="s">
        <v>874</v>
      </c>
      <c r="O367" s="174"/>
      <c r="P367" s="174"/>
      <c r="Q367" s="174"/>
    </row>
    <row r="368" spans="1:18" ht="14.25" x14ac:dyDescent="0.2">
      <c r="A368" s="172" t="s">
        <v>525</v>
      </c>
      <c r="B368" s="375" t="s">
        <v>149</v>
      </c>
      <c r="C368" s="371" t="s">
        <v>689</v>
      </c>
      <c r="D368" s="55" t="s">
        <v>142</v>
      </c>
      <c r="E368" s="151">
        <v>3113482269</v>
      </c>
      <c r="F368" s="186" t="s">
        <v>696</v>
      </c>
      <c r="G368" s="333">
        <v>43249</v>
      </c>
      <c r="H368" s="189">
        <v>2456948393</v>
      </c>
      <c r="I368" s="74">
        <f>141.7/111.82</f>
        <v>1.2672151672330532</v>
      </c>
      <c r="J368" s="76" t="s">
        <v>284</v>
      </c>
      <c r="K368" s="152">
        <f>+E368/I368</f>
        <v>2456948393.2221594</v>
      </c>
      <c r="L368" s="168" t="s">
        <v>217</v>
      </c>
      <c r="M368" s="54" t="s">
        <v>873</v>
      </c>
      <c r="O368" s="174"/>
      <c r="P368" s="174"/>
      <c r="Q368" s="174"/>
    </row>
    <row r="369" spans="1:17" ht="14.25" x14ac:dyDescent="0.2">
      <c r="A369" s="172" t="s">
        <v>525</v>
      </c>
      <c r="B369" s="375" t="s">
        <v>150</v>
      </c>
      <c r="C369" s="371" t="s">
        <v>689</v>
      </c>
      <c r="D369" s="55" t="s">
        <v>142</v>
      </c>
      <c r="E369" s="151">
        <v>3126226233</v>
      </c>
      <c r="F369" s="186" t="s">
        <v>697</v>
      </c>
      <c r="G369" s="333">
        <v>43305</v>
      </c>
      <c r="H369" s="189">
        <v>2456948393</v>
      </c>
      <c r="I369" s="74">
        <f>142.28/111.82</f>
        <v>1.272402074763012</v>
      </c>
      <c r="J369" s="76" t="s">
        <v>301</v>
      </c>
      <c r="K369" s="152">
        <f>+E369/I369</f>
        <v>2456948393.1266518</v>
      </c>
      <c r="L369" s="168" t="s">
        <v>242</v>
      </c>
      <c r="M369" s="54" t="s">
        <v>872</v>
      </c>
      <c r="O369" s="174"/>
      <c r="P369" s="174"/>
      <c r="Q369" s="174"/>
    </row>
    <row r="370" spans="1:17" ht="14.25" x14ac:dyDescent="0.2">
      <c r="A370" s="172" t="s">
        <v>525</v>
      </c>
      <c r="B370" s="375" t="s">
        <v>178</v>
      </c>
      <c r="C370" s="371" t="s">
        <v>689</v>
      </c>
      <c r="D370" s="55" t="s">
        <v>142</v>
      </c>
      <c r="E370" s="151">
        <v>3126226233</v>
      </c>
      <c r="F370" s="186" t="s">
        <v>698</v>
      </c>
      <c r="G370" s="333">
        <v>43313</v>
      </c>
      <c r="H370" s="189">
        <v>2456948393</v>
      </c>
      <c r="I370" s="74">
        <f>142.28/111.82</f>
        <v>1.272402074763012</v>
      </c>
      <c r="J370" s="76" t="s">
        <v>301</v>
      </c>
      <c r="K370" s="152">
        <f>+E370/I370</f>
        <v>2456948393.1266518</v>
      </c>
      <c r="L370" s="168" t="s">
        <v>217</v>
      </c>
      <c r="M370" s="54" t="s">
        <v>871</v>
      </c>
      <c r="O370" s="174"/>
      <c r="P370" s="174"/>
      <c r="Q370" s="174"/>
    </row>
    <row r="371" spans="1:17" ht="28.5" x14ac:dyDescent="0.2">
      <c r="A371" s="172" t="s">
        <v>525</v>
      </c>
      <c r="B371" s="142" t="s">
        <v>179</v>
      </c>
      <c r="C371" s="143" t="s">
        <v>689</v>
      </c>
      <c r="D371" s="58" t="s">
        <v>142</v>
      </c>
      <c r="E371" s="152">
        <v>3122051486</v>
      </c>
      <c r="F371" s="145" t="s">
        <v>699</v>
      </c>
      <c r="G371" s="331">
        <v>43353</v>
      </c>
      <c r="H371" s="189">
        <v>2456948393</v>
      </c>
      <c r="I371" s="74">
        <f>142.27/111.82</f>
        <v>1.2723126453228404</v>
      </c>
      <c r="J371" s="76" t="s">
        <v>309</v>
      </c>
      <c r="K371" s="152">
        <f>+E371/I371</f>
        <v>2453839861.9843955</v>
      </c>
      <c r="L371" s="168" t="s">
        <v>700</v>
      </c>
      <c r="M371" s="54" t="s">
        <v>870</v>
      </c>
      <c r="O371" s="174"/>
      <c r="P371" s="174"/>
      <c r="Q371" s="174"/>
    </row>
    <row r="372" spans="1:17" ht="14.25" x14ac:dyDescent="0.2">
      <c r="A372" s="172" t="s">
        <v>525</v>
      </c>
      <c r="B372" s="375" t="s">
        <v>180</v>
      </c>
      <c r="C372" s="371" t="s">
        <v>689</v>
      </c>
      <c r="D372" s="55" t="s">
        <v>142</v>
      </c>
      <c r="E372" s="151">
        <v>3131060150</v>
      </c>
      <c r="F372" s="186" t="s">
        <v>701</v>
      </c>
      <c r="G372" s="333">
        <v>43384</v>
      </c>
      <c r="H372" s="189">
        <v>2456948393</v>
      </c>
      <c r="I372" s="74">
        <f>142.5/111.82</f>
        <v>1.2743695224467895</v>
      </c>
      <c r="J372" s="76" t="s">
        <v>316</v>
      </c>
      <c r="K372" s="152">
        <f>+E372/I372</f>
        <v>2456948392.7929826</v>
      </c>
      <c r="L372" s="168" t="s">
        <v>217</v>
      </c>
      <c r="M372" s="54" t="s">
        <v>869</v>
      </c>
      <c r="O372" s="174"/>
      <c r="P372" s="174"/>
      <c r="Q372" s="174"/>
    </row>
    <row r="373" spans="1:17" ht="14.25" x14ac:dyDescent="0.2">
      <c r="A373" s="172" t="s">
        <v>525</v>
      </c>
      <c r="B373" s="375" t="s">
        <v>181</v>
      </c>
      <c r="C373" s="371" t="s">
        <v>689</v>
      </c>
      <c r="D373" s="55" t="s">
        <v>142</v>
      </c>
      <c r="E373" s="151">
        <v>3131060150</v>
      </c>
      <c r="F373" s="186" t="s">
        <v>702</v>
      </c>
      <c r="G373" s="333">
        <v>43384</v>
      </c>
      <c r="H373" s="189">
        <v>2456948393</v>
      </c>
      <c r="I373" s="74">
        <f>142.5/111.82</f>
        <v>1.2743695224467895</v>
      </c>
      <c r="J373" s="76" t="s">
        <v>316</v>
      </c>
      <c r="K373" s="152">
        <f>+E373/I373</f>
        <v>2456948392.7929826</v>
      </c>
      <c r="L373" s="168" t="s">
        <v>217</v>
      </c>
      <c r="M373" s="54" t="s">
        <v>869</v>
      </c>
      <c r="O373" s="174"/>
      <c r="P373" s="174"/>
      <c r="Q373" s="174"/>
    </row>
    <row r="374" spans="1:17" ht="14.25" x14ac:dyDescent="0.2">
      <c r="A374" s="172" t="s">
        <v>525</v>
      </c>
      <c r="B374" s="375"/>
      <c r="C374" s="371" t="s">
        <v>689</v>
      </c>
      <c r="D374" s="55" t="s">
        <v>142</v>
      </c>
      <c r="E374" s="151">
        <v>4008101</v>
      </c>
      <c r="F374" s="186" t="s">
        <v>322</v>
      </c>
      <c r="G374" s="333">
        <v>43431</v>
      </c>
      <c r="H374" s="189"/>
      <c r="I374" s="74">
        <f>142.5/111.82</f>
        <v>1.2743695224467895</v>
      </c>
      <c r="J374" s="76" t="s">
        <v>323</v>
      </c>
      <c r="K374" s="152">
        <f>+E374/I374</f>
        <v>3145163.8864561403</v>
      </c>
      <c r="L374" s="168" t="s">
        <v>324</v>
      </c>
      <c r="M374" s="54" t="s">
        <v>867</v>
      </c>
      <c r="N374" s="166" t="s">
        <v>868</v>
      </c>
      <c r="O374" s="174"/>
      <c r="P374" s="174"/>
      <c r="Q374" s="174"/>
    </row>
    <row r="375" spans="1:17" ht="14.25" x14ac:dyDescent="0.2">
      <c r="A375" s="172" t="s">
        <v>525</v>
      </c>
      <c r="B375" s="375" t="s">
        <v>182</v>
      </c>
      <c r="C375" s="371" t="s">
        <v>689</v>
      </c>
      <c r="D375" s="55" t="s">
        <v>142</v>
      </c>
      <c r="E375" s="151">
        <v>3134795450</v>
      </c>
      <c r="F375" s="186" t="s">
        <v>703</v>
      </c>
      <c r="G375" s="333">
        <v>43432</v>
      </c>
      <c r="H375" s="189">
        <v>2456948393</v>
      </c>
      <c r="I375" s="74">
        <f>142.67/111.82</f>
        <v>1.2758898229297084</v>
      </c>
      <c r="J375" s="76" t="s">
        <v>323</v>
      </c>
      <c r="K375" s="152">
        <f>+E375/I375</f>
        <v>2456948392.9277353</v>
      </c>
      <c r="L375" s="168" t="s">
        <v>217</v>
      </c>
      <c r="M375" s="54" t="s">
        <v>867</v>
      </c>
      <c r="N375" s="190" t="s">
        <v>866</v>
      </c>
      <c r="O375" s="174"/>
      <c r="P375" s="174"/>
      <c r="Q375" s="174"/>
    </row>
    <row r="376" spans="1:17" ht="14.25" x14ac:dyDescent="0.2">
      <c r="A376" s="172" t="s">
        <v>525</v>
      </c>
      <c r="B376" s="375" t="s">
        <v>183</v>
      </c>
      <c r="C376" s="371" t="s">
        <v>689</v>
      </c>
      <c r="D376" s="55" t="s">
        <v>142</v>
      </c>
      <c r="E376" s="151">
        <v>3138530750</v>
      </c>
      <c r="F376" s="186" t="s">
        <v>704</v>
      </c>
      <c r="G376" s="333">
        <v>43444</v>
      </c>
      <c r="H376" s="189">
        <v>2456948393</v>
      </c>
      <c r="I376" s="74">
        <f>142.84/111.82</f>
        <v>1.2774101234126276</v>
      </c>
      <c r="J376" s="76" t="s">
        <v>325</v>
      </c>
      <c r="K376" s="152">
        <f>+E376/I376</f>
        <v>2456948393.0621672</v>
      </c>
      <c r="L376" s="168" t="s">
        <v>217</v>
      </c>
      <c r="M376" s="54" t="s">
        <v>865</v>
      </c>
      <c r="O376" s="174"/>
      <c r="P376" s="174"/>
      <c r="Q376" s="174"/>
    </row>
    <row r="377" spans="1:17" ht="14.25" x14ac:dyDescent="0.2">
      <c r="A377" s="172" t="s">
        <v>525</v>
      </c>
      <c r="B377" s="375" t="s">
        <v>185</v>
      </c>
      <c r="C377" s="371" t="s">
        <v>689</v>
      </c>
      <c r="D377" s="55" t="s">
        <v>142</v>
      </c>
      <c r="E377" s="151">
        <v>3138530750</v>
      </c>
      <c r="F377" s="186" t="s">
        <v>705</v>
      </c>
      <c r="G377" s="333">
        <v>43444</v>
      </c>
      <c r="H377" s="189">
        <v>2456948393</v>
      </c>
      <c r="I377" s="74">
        <f>142.84/111.82</f>
        <v>1.2774101234126276</v>
      </c>
      <c r="J377" s="76" t="s">
        <v>325</v>
      </c>
      <c r="K377" s="152">
        <f>+E377/I377</f>
        <v>2456948393.0621672</v>
      </c>
      <c r="L377" s="168" t="s">
        <v>217</v>
      </c>
      <c r="M377" s="54" t="s">
        <v>865</v>
      </c>
      <c r="O377" s="174"/>
      <c r="P377" s="174"/>
      <c r="Q377" s="174"/>
    </row>
    <row r="378" spans="1:17" ht="14.25" x14ac:dyDescent="0.2">
      <c r="A378" s="172" t="s">
        <v>525</v>
      </c>
      <c r="B378" s="375" t="s">
        <v>187</v>
      </c>
      <c r="C378" s="371" t="s">
        <v>689</v>
      </c>
      <c r="D378" s="55" t="s">
        <v>142</v>
      </c>
      <c r="E378" s="151">
        <v>3166875084</v>
      </c>
      <c r="F378" s="186" t="s">
        <v>706</v>
      </c>
      <c r="G378" s="333">
        <v>43507</v>
      </c>
      <c r="H378" s="189">
        <v>2456948393</v>
      </c>
      <c r="I378" s="74">
        <f>100.6/78.05</f>
        <v>1.2889173606662396</v>
      </c>
      <c r="J378" s="76" t="s">
        <v>337</v>
      </c>
      <c r="K378" s="152">
        <f>+E378/I378</f>
        <v>2457003979.1868787</v>
      </c>
      <c r="L378" s="168" t="s">
        <v>217</v>
      </c>
      <c r="M378" s="54" t="s">
        <v>864</v>
      </c>
      <c r="O378" s="174"/>
      <c r="P378" s="174"/>
      <c r="Q378" s="174"/>
    </row>
    <row r="379" spans="1:17" ht="14.25" x14ac:dyDescent="0.2">
      <c r="A379" s="172" t="s">
        <v>525</v>
      </c>
      <c r="B379" s="375" t="s">
        <v>189</v>
      </c>
      <c r="C379" s="371" t="s">
        <v>689</v>
      </c>
      <c r="D379" s="55" t="s">
        <v>142</v>
      </c>
      <c r="E379" s="151">
        <v>7000000000</v>
      </c>
      <c r="F379" s="186" t="s">
        <v>707</v>
      </c>
      <c r="G379" s="333">
        <v>43550</v>
      </c>
      <c r="H379" s="189">
        <v>2456948393</v>
      </c>
      <c r="I379" s="74">
        <f>101.18/78.05</f>
        <v>1.2963484945547727</v>
      </c>
      <c r="J379" s="76" t="s">
        <v>344</v>
      </c>
      <c r="K379" s="152">
        <f>+E379/I379</f>
        <v>5399782565.7244511</v>
      </c>
      <c r="L379" s="168" t="s">
        <v>345</v>
      </c>
      <c r="M379" s="54" t="s">
        <v>863</v>
      </c>
      <c r="O379" s="174"/>
      <c r="P379" s="174"/>
      <c r="Q379" s="174"/>
    </row>
    <row r="380" spans="1:17" ht="15" x14ac:dyDescent="0.2">
      <c r="A380" s="172" t="s">
        <v>525</v>
      </c>
      <c r="B380" s="375" t="s">
        <v>191</v>
      </c>
      <c r="C380" s="371" t="s">
        <v>689</v>
      </c>
      <c r="D380" s="55" t="s">
        <v>142</v>
      </c>
      <c r="E380" s="187"/>
      <c r="F380" s="186" t="s">
        <v>708</v>
      </c>
      <c r="G380" s="333"/>
      <c r="H380" s="189">
        <v>2456948393</v>
      </c>
      <c r="I380" s="74">
        <f>101.18/78.05</f>
        <v>1.2963484945547727</v>
      </c>
      <c r="J380" s="76"/>
      <c r="K380" s="152"/>
      <c r="L380" s="188" t="s">
        <v>401</v>
      </c>
      <c r="M380" s="54"/>
      <c r="O380" s="174"/>
      <c r="P380" s="174"/>
      <c r="Q380" s="174"/>
    </row>
    <row r="381" spans="1:17" ht="15" x14ac:dyDescent="0.2">
      <c r="A381" s="172" t="s">
        <v>525</v>
      </c>
      <c r="B381" s="375" t="s">
        <v>245</v>
      </c>
      <c r="C381" s="371" t="s">
        <v>689</v>
      </c>
      <c r="D381" s="55" t="s">
        <v>142</v>
      </c>
      <c r="E381" s="187"/>
      <c r="F381" s="186" t="s">
        <v>709</v>
      </c>
      <c r="G381" s="333"/>
      <c r="H381" s="185">
        <v>1455974867</v>
      </c>
      <c r="I381" s="74">
        <f>101.18/78.05</f>
        <v>1.2963484945547727</v>
      </c>
      <c r="J381" s="76"/>
      <c r="K381" s="152"/>
      <c r="L381" s="188" t="s">
        <v>401</v>
      </c>
      <c r="M381" s="54"/>
      <c r="O381" s="174"/>
      <c r="P381" s="174"/>
      <c r="Q381" s="174"/>
    </row>
    <row r="382" spans="1:17" ht="15" x14ac:dyDescent="0.2">
      <c r="A382" s="172" t="s">
        <v>525</v>
      </c>
      <c r="B382" s="375" t="s">
        <v>246</v>
      </c>
      <c r="C382" s="371" t="s">
        <v>689</v>
      </c>
      <c r="D382" s="55" t="s">
        <v>142</v>
      </c>
      <c r="E382" s="187">
        <v>6309098263</v>
      </c>
      <c r="F382" s="186" t="s">
        <v>710</v>
      </c>
      <c r="G382" s="333">
        <v>43612</v>
      </c>
      <c r="H382" s="185">
        <v>1455974867</v>
      </c>
      <c r="I382" s="74">
        <f>102.12/78.05</f>
        <v>1.3083920563741192</v>
      </c>
      <c r="J382" s="76" t="s">
        <v>400</v>
      </c>
      <c r="K382" s="152">
        <f>+E382/I382</f>
        <v>4822024279.5451431</v>
      </c>
      <c r="L382" s="168" t="s">
        <v>420</v>
      </c>
      <c r="M382" s="54"/>
      <c r="N382" s="166" t="s">
        <v>862</v>
      </c>
      <c r="O382" s="174"/>
      <c r="P382" s="174"/>
      <c r="Q382" s="174"/>
    </row>
    <row r="383" spans="1:17" ht="15" x14ac:dyDescent="0.2">
      <c r="A383" s="172" t="s">
        <v>525</v>
      </c>
      <c r="B383" s="375" t="s">
        <v>247</v>
      </c>
      <c r="C383" s="371" t="s">
        <v>689</v>
      </c>
      <c r="D383" s="55" t="s">
        <v>142</v>
      </c>
      <c r="E383" s="187"/>
      <c r="F383" s="186" t="s">
        <v>711</v>
      </c>
      <c r="G383" s="333"/>
      <c r="H383" s="185">
        <v>1455974867</v>
      </c>
      <c r="I383" s="74"/>
      <c r="J383" s="76"/>
      <c r="K383" s="152"/>
      <c r="L383" s="168" t="s">
        <v>217</v>
      </c>
      <c r="M383" s="54"/>
      <c r="O383" s="174"/>
      <c r="P383" s="174"/>
      <c r="Q383" s="174"/>
    </row>
    <row r="384" spans="1:17" ht="15" x14ac:dyDescent="0.2">
      <c r="A384" s="172" t="s">
        <v>525</v>
      </c>
      <c r="B384" s="375" t="s">
        <v>248</v>
      </c>
      <c r="C384" s="371" t="s">
        <v>689</v>
      </c>
      <c r="D384" s="55" t="s">
        <v>142</v>
      </c>
      <c r="E384" s="187"/>
      <c r="F384" s="186" t="s">
        <v>712</v>
      </c>
      <c r="G384" s="333"/>
      <c r="H384" s="185">
        <v>1455974867</v>
      </c>
      <c r="I384" s="74"/>
      <c r="J384" s="76"/>
      <c r="K384" s="152"/>
      <c r="L384" s="168" t="s">
        <v>217</v>
      </c>
      <c r="M384" s="54"/>
      <c r="O384" s="174"/>
      <c r="P384" s="174"/>
      <c r="Q384" s="174"/>
    </row>
    <row r="385" spans="1:18" ht="15" x14ac:dyDescent="0.25">
      <c r="A385" s="172" t="s">
        <v>525</v>
      </c>
      <c r="B385" s="142" t="s">
        <v>249</v>
      </c>
      <c r="C385" s="143" t="s">
        <v>689</v>
      </c>
      <c r="D385" s="58" t="s">
        <v>142</v>
      </c>
      <c r="E385" s="144">
        <v>2643821720</v>
      </c>
      <c r="F385" s="145" t="s">
        <v>713</v>
      </c>
      <c r="G385" s="331">
        <v>43650</v>
      </c>
      <c r="H385" s="184">
        <v>1455974867</v>
      </c>
      <c r="I385" s="74">
        <f>102.71/78.05</f>
        <v>1.3159513132607303</v>
      </c>
      <c r="J385" s="76" t="s">
        <v>422</v>
      </c>
      <c r="K385" s="152">
        <f>+E385/I385</f>
        <v>2009057397.0012655</v>
      </c>
      <c r="L385" s="183" t="s">
        <v>421</v>
      </c>
      <c r="M385" s="54" t="s">
        <v>861</v>
      </c>
      <c r="O385" s="174"/>
      <c r="P385" s="174"/>
      <c r="Q385" s="174"/>
    </row>
    <row r="386" spans="1:18" ht="15" x14ac:dyDescent="0.25">
      <c r="A386" s="172" t="s">
        <v>525</v>
      </c>
      <c r="B386" s="142" t="s">
        <v>757</v>
      </c>
      <c r="C386" s="143" t="s">
        <v>689</v>
      </c>
      <c r="D386" s="58" t="s">
        <v>142</v>
      </c>
      <c r="E386" s="144">
        <v>9754517</v>
      </c>
      <c r="F386" s="145" t="s">
        <v>713</v>
      </c>
      <c r="G386" s="331">
        <v>43658</v>
      </c>
      <c r="H386" s="184"/>
      <c r="I386" s="74">
        <f>102.71/78.05</f>
        <v>1.3159513132607303</v>
      </c>
      <c r="J386" s="76" t="s">
        <v>422</v>
      </c>
      <c r="K386" s="152">
        <f>+E386/I386</f>
        <v>7412521.194138837</v>
      </c>
      <c r="L386" s="183" t="s">
        <v>423</v>
      </c>
      <c r="M386" s="54" t="s">
        <v>860</v>
      </c>
      <c r="O386" s="174"/>
      <c r="P386" s="174"/>
      <c r="Q386" s="174"/>
    </row>
    <row r="387" spans="1:18" ht="26.25" x14ac:dyDescent="0.25">
      <c r="A387" s="306" t="s">
        <v>525</v>
      </c>
      <c r="B387" s="305" t="s">
        <v>757</v>
      </c>
      <c r="C387" s="304" t="s">
        <v>689</v>
      </c>
      <c r="D387" s="303" t="s">
        <v>142</v>
      </c>
      <c r="E387" s="302">
        <v>3518806545</v>
      </c>
      <c r="F387" s="301"/>
      <c r="G387" s="332">
        <v>43916</v>
      </c>
      <c r="H387" s="300"/>
      <c r="I387" s="299">
        <f>104.94/78.05</f>
        <v>1.3445227418321588</v>
      </c>
      <c r="J387" s="298" t="s">
        <v>714</v>
      </c>
      <c r="K387" s="297">
        <f>+E387/I387</f>
        <v>2617141707.9974275</v>
      </c>
      <c r="L387" s="296"/>
      <c r="M387" s="295" t="s">
        <v>859</v>
      </c>
      <c r="N387" s="294" t="s">
        <v>961</v>
      </c>
      <c r="O387" s="174"/>
      <c r="P387" s="174"/>
      <c r="Q387" s="174"/>
    </row>
    <row r="388" spans="1:18" ht="26.25" x14ac:dyDescent="0.25">
      <c r="A388" s="306" t="s">
        <v>525</v>
      </c>
      <c r="B388" s="305" t="s">
        <v>757</v>
      </c>
      <c r="C388" s="304" t="s">
        <v>689</v>
      </c>
      <c r="D388" s="303" t="s">
        <v>142</v>
      </c>
      <c r="E388" s="302">
        <v>-3518806545</v>
      </c>
      <c r="F388" s="301"/>
      <c r="G388" s="332">
        <v>43916</v>
      </c>
      <c r="H388" s="300"/>
      <c r="I388" s="299">
        <f>104.94/78.05</f>
        <v>1.3445227418321588</v>
      </c>
      <c r="J388" s="298" t="s">
        <v>714</v>
      </c>
      <c r="K388" s="297">
        <f>+E388/I388</f>
        <v>-2617141707.9974275</v>
      </c>
      <c r="L388" s="296"/>
      <c r="M388" s="295" t="s">
        <v>859</v>
      </c>
      <c r="N388" s="294" t="s">
        <v>961</v>
      </c>
      <c r="O388" s="174"/>
      <c r="P388" s="174"/>
      <c r="Q388" s="174"/>
    </row>
    <row r="389" spans="1:18" ht="15" hidden="1" outlineLevel="1" x14ac:dyDescent="0.25">
      <c r="A389" s="172" t="s">
        <v>525</v>
      </c>
      <c r="B389" s="142"/>
      <c r="C389" s="143"/>
      <c r="D389" s="58"/>
      <c r="E389" s="144"/>
      <c r="F389" s="145"/>
      <c r="G389" s="331"/>
      <c r="H389" s="316"/>
      <c r="I389" s="315"/>
      <c r="J389" s="314"/>
      <c r="K389" s="313"/>
      <c r="L389" s="183"/>
      <c r="M389" s="54"/>
      <c r="O389" s="174"/>
      <c r="P389" s="174"/>
      <c r="Q389" s="174"/>
    </row>
    <row r="390" spans="1:18" ht="15" hidden="1" outlineLevel="1" x14ac:dyDescent="0.25">
      <c r="A390" s="172" t="s">
        <v>525</v>
      </c>
      <c r="B390" s="142"/>
      <c r="C390" s="143"/>
      <c r="D390" s="58"/>
      <c r="E390" s="144"/>
      <c r="F390" s="145"/>
      <c r="G390" s="331"/>
      <c r="H390" s="316"/>
      <c r="I390" s="315"/>
      <c r="J390" s="314"/>
      <c r="K390" s="313"/>
      <c r="L390" s="183"/>
      <c r="M390" s="54"/>
      <c r="O390" s="174"/>
      <c r="P390" s="174"/>
      <c r="Q390" s="174"/>
    </row>
    <row r="391" spans="1:18" ht="15" hidden="1" outlineLevel="1" x14ac:dyDescent="0.25">
      <c r="A391" s="172" t="s">
        <v>525</v>
      </c>
      <c r="B391" s="142"/>
      <c r="C391" s="143"/>
      <c r="D391" s="58"/>
      <c r="E391" s="144"/>
      <c r="F391" s="145"/>
      <c r="G391" s="331"/>
      <c r="H391" s="316"/>
      <c r="I391" s="315"/>
      <c r="J391" s="314"/>
      <c r="K391" s="313"/>
      <c r="L391" s="183"/>
      <c r="M391" s="54"/>
      <c r="O391" s="174"/>
      <c r="P391" s="174"/>
      <c r="Q391" s="174"/>
    </row>
    <row r="392" spans="1:18" ht="15" hidden="1" outlineLevel="1" x14ac:dyDescent="0.25">
      <c r="A392" s="172" t="s">
        <v>525</v>
      </c>
      <c r="B392" s="142"/>
      <c r="C392" s="143"/>
      <c r="D392" s="58"/>
      <c r="E392" s="144"/>
      <c r="F392" s="145"/>
      <c r="G392" s="331"/>
      <c r="H392" s="316"/>
      <c r="I392" s="315"/>
      <c r="J392" s="314"/>
      <c r="K392" s="313"/>
      <c r="L392" s="183"/>
      <c r="M392" s="54"/>
      <c r="O392" s="174"/>
      <c r="P392" s="174"/>
      <c r="Q392" s="174"/>
    </row>
    <row r="393" spans="1:18" ht="15" hidden="1" outlineLevel="1" x14ac:dyDescent="0.25">
      <c r="A393" s="172" t="s">
        <v>525</v>
      </c>
      <c r="B393" s="142"/>
      <c r="C393" s="143"/>
      <c r="D393" s="58"/>
      <c r="E393" s="144"/>
      <c r="F393" s="145"/>
      <c r="G393" s="331"/>
      <c r="H393" s="316"/>
      <c r="I393" s="315"/>
      <c r="J393" s="314"/>
      <c r="K393" s="313"/>
      <c r="L393" s="183"/>
      <c r="M393" s="54"/>
      <c r="O393" s="174"/>
      <c r="P393" s="174"/>
      <c r="Q393" s="174"/>
    </row>
    <row r="394" spans="1:18" ht="15" hidden="1" outlineLevel="1" x14ac:dyDescent="0.25">
      <c r="A394" s="172" t="s">
        <v>525</v>
      </c>
      <c r="B394" s="142"/>
      <c r="C394" s="143"/>
      <c r="D394" s="58"/>
      <c r="E394" s="144"/>
      <c r="F394" s="145"/>
      <c r="G394" s="331"/>
      <c r="H394" s="316"/>
      <c r="I394" s="315"/>
      <c r="J394" s="314"/>
      <c r="K394" s="313"/>
      <c r="L394" s="183"/>
      <c r="M394" s="54"/>
      <c r="O394" s="174"/>
      <c r="P394" s="174"/>
      <c r="Q394" s="174"/>
    </row>
    <row r="395" spans="1:18" ht="15" hidden="1" outlineLevel="1" x14ac:dyDescent="0.25">
      <c r="A395" s="172" t="s">
        <v>525</v>
      </c>
      <c r="B395" s="142"/>
      <c r="C395" s="143"/>
      <c r="D395" s="58"/>
      <c r="E395" s="144"/>
      <c r="F395" s="145"/>
      <c r="G395" s="331"/>
      <c r="H395" s="316"/>
      <c r="I395" s="315"/>
      <c r="J395" s="314"/>
      <c r="K395" s="313"/>
      <c r="L395" s="183"/>
      <c r="M395" s="54"/>
      <c r="O395" s="174"/>
      <c r="P395" s="174"/>
      <c r="Q395" s="174"/>
    </row>
    <row r="396" spans="1:18" ht="15" hidden="1" outlineLevel="1" x14ac:dyDescent="0.25">
      <c r="A396" s="172" t="s">
        <v>525</v>
      </c>
      <c r="B396" s="142"/>
      <c r="C396" s="143"/>
      <c r="D396" s="58"/>
      <c r="E396" s="144"/>
      <c r="F396" s="145"/>
      <c r="G396" s="331"/>
      <c r="H396" s="316"/>
      <c r="I396" s="315"/>
      <c r="J396" s="314"/>
      <c r="K396" s="313"/>
      <c r="L396" s="183"/>
      <c r="M396" s="54"/>
      <c r="O396" s="174"/>
      <c r="P396" s="174"/>
      <c r="Q396" s="174"/>
    </row>
    <row r="397" spans="1:18" ht="15" hidden="1" outlineLevel="1" x14ac:dyDescent="0.25">
      <c r="A397" s="172" t="s">
        <v>525</v>
      </c>
      <c r="B397" s="142"/>
      <c r="C397" s="143"/>
      <c r="D397" s="58"/>
      <c r="E397" s="144"/>
      <c r="F397" s="145"/>
      <c r="G397" s="331"/>
      <c r="H397" s="316"/>
      <c r="I397" s="315"/>
      <c r="J397" s="314"/>
      <c r="K397" s="313"/>
      <c r="L397" s="183"/>
      <c r="M397" s="54"/>
      <c r="O397" s="174"/>
      <c r="P397" s="174"/>
      <c r="Q397" s="174"/>
    </row>
    <row r="398" spans="1:18" ht="15" hidden="1" outlineLevel="1" x14ac:dyDescent="0.25">
      <c r="A398" s="172" t="s">
        <v>525</v>
      </c>
      <c r="B398" s="142"/>
      <c r="C398" s="143"/>
      <c r="D398" s="58"/>
      <c r="E398" s="144"/>
      <c r="F398" s="145"/>
      <c r="G398" s="331"/>
      <c r="H398" s="316"/>
      <c r="I398" s="315"/>
      <c r="J398" s="314"/>
      <c r="K398" s="313"/>
      <c r="L398" s="183"/>
      <c r="M398" s="54"/>
      <c r="O398" s="174"/>
      <c r="P398" s="174"/>
      <c r="Q398" s="174"/>
    </row>
    <row r="399" spans="1:18" s="117" customFormat="1" collapsed="1" x14ac:dyDescent="0.2">
      <c r="A399" s="172" t="s">
        <v>525</v>
      </c>
      <c r="B399" s="146" t="s">
        <v>424</v>
      </c>
      <c r="C399" s="147"/>
      <c r="D399" s="120"/>
      <c r="E399" s="148">
        <f>SUM(E360:E388)</f>
        <v>65730763874</v>
      </c>
      <c r="F399" s="149"/>
      <c r="G399" s="330"/>
      <c r="H399" s="182">
        <f>SUM(H360:H386)</f>
        <v>51504945409</v>
      </c>
      <c r="I399" s="121"/>
      <c r="J399" s="122"/>
      <c r="K399" s="181">
        <f>SUM(K360:K388)</f>
        <v>51549543270.863014</v>
      </c>
      <c r="L399" s="180">
        <f>+K399-H399</f>
        <v>44597861.863014221</v>
      </c>
      <c r="M399" s="179"/>
      <c r="O399" s="57"/>
      <c r="P399" s="57"/>
      <c r="Q399" s="57"/>
      <c r="R399" s="57"/>
    </row>
    <row r="400" spans="1:18" x14ac:dyDescent="0.2">
      <c r="A400" s="172" t="s">
        <v>525</v>
      </c>
      <c r="B400" s="178"/>
      <c r="C400" s="178"/>
      <c r="D400" s="54"/>
      <c r="E400" s="54"/>
      <c r="F400" s="54"/>
      <c r="G400" s="329"/>
      <c r="H400" s="177"/>
      <c r="I400" s="54"/>
      <c r="J400" s="54"/>
      <c r="K400" s="54"/>
      <c r="L400" s="54"/>
      <c r="M400" s="54"/>
    </row>
    <row r="401" spans="1:18" s="173" customFormat="1" ht="15" x14ac:dyDescent="0.25">
      <c r="A401" s="173" t="s">
        <v>477</v>
      </c>
      <c r="B401" s="367" t="s">
        <v>331</v>
      </c>
      <c r="C401" s="367"/>
      <c r="D401" s="367"/>
      <c r="E401" s="367"/>
      <c r="F401" s="367"/>
      <c r="G401" s="328"/>
      <c r="H401" s="367"/>
      <c r="I401" s="367"/>
      <c r="J401" s="367"/>
      <c r="K401" s="367"/>
      <c r="L401" s="367"/>
      <c r="M401" s="175"/>
      <c r="O401" s="174"/>
      <c r="P401" s="174"/>
      <c r="Q401" s="174"/>
      <c r="R401" s="174"/>
    </row>
    <row r="402" spans="1:18" s="173" customFormat="1" ht="15" x14ac:dyDescent="0.25">
      <c r="A402" s="176" t="s">
        <v>525</v>
      </c>
      <c r="B402" s="137" t="s">
        <v>129</v>
      </c>
      <c r="C402" s="138" t="s">
        <v>130</v>
      </c>
      <c r="D402" s="138" t="s">
        <v>131</v>
      </c>
      <c r="E402" s="858" t="s">
        <v>132</v>
      </c>
      <c r="F402" s="859"/>
      <c r="G402" s="858" t="s">
        <v>133</v>
      </c>
      <c r="H402" s="860"/>
      <c r="I402" s="860"/>
      <c r="J402" s="860"/>
      <c r="K402" s="859"/>
      <c r="L402" s="139" t="s">
        <v>96</v>
      </c>
      <c r="M402" s="139" t="s">
        <v>756</v>
      </c>
      <c r="O402" s="174"/>
      <c r="P402" s="174"/>
      <c r="Q402" s="174"/>
      <c r="R402" s="174"/>
    </row>
    <row r="403" spans="1:18" s="173" customFormat="1" ht="45" x14ac:dyDescent="0.25">
      <c r="A403" s="176" t="s">
        <v>525</v>
      </c>
      <c r="B403" s="137"/>
      <c r="C403" s="138"/>
      <c r="D403" s="138"/>
      <c r="E403" s="140" t="s">
        <v>134</v>
      </c>
      <c r="F403" s="140" t="s">
        <v>135</v>
      </c>
      <c r="G403" s="327" t="s">
        <v>599</v>
      </c>
      <c r="H403" s="140" t="s">
        <v>136</v>
      </c>
      <c r="I403" s="140" t="s">
        <v>137</v>
      </c>
      <c r="J403" s="140" t="s">
        <v>138</v>
      </c>
      <c r="K403" s="140" t="s">
        <v>139</v>
      </c>
      <c r="L403" s="139"/>
      <c r="M403" s="175"/>
      <c r="O403" s="174"/>
      <c r="P403" s="174"/>
      <c r="Q403" s="174"/>
      <c r="R403" s="174"/>
    </row>
    <row r="404" spans="1:18" ht="28.5" x14ac:dyDescent="0.2">
      <c r="A404" s="172" t="s">
        <v>525</v>
      </c>
      <c r="B404" s="375" t="s">
        <v>755</v>
      </c>
      <c r="C404" s="153" t="s">
        <v>715</v>
      </c>
      <c r="D404" s="55" t="s">
        <v>142</v>
      </c>
      <c r="E404" s="136">
        <v>13016958191</v>
      </c>
      <c r="F404" s="171">
        <v>43465</v>
      </c>
      <c r="G404" s="326">
        <v>43462</v>
      </c>
      <c r="H404" s="170">
        <v>10214287467</v>
      </c>
      <c r="I404" s="78">
        <f>142.84/111.82</f>
        <v>1.2774101234126276</v>
      </c>
      <c r="J404" s="79" t="s">
        <v>332</v>
      </c>
      <c r="K404" s="50">
        <f>+E404/I404</f>
        <v>10190116668.42355</v>
      </c>
      <c r="L404" s="168" t="s">
        <v>716</v>
      </c>
      <c r="M404" s="54"/>
    </row>
    <row r="405" spans="1:18" ht="15" x14ac:dyDescent="0.2">
      <c r="A405" s="172" t="s">
        <v>525</v>
      </c>
      <c r="B405" s="375"/>
      <c r="C405" s="154" t="s">
        <v>715</v>
      </c>
      <c r="D405" s="55" t="s">
        <v>142</v>
      </c>
      <c r="E405" s="136">
        <v>30876023</v>
      </c>
      <c r="F405" s="171">
        <v>43465</v>
      </c>
      <c r="G405" s="326">
        <v>43469</v>
      </c>
      <c r="H405" s="170"/>
      <c r="I405" s="78">
        <f>142.84/111.82</f>
        <v>1.2774101234126276</v>
      </c>
      <c r="J405" s="79" t="s">
        <v>332</v>
      </c>
      <c r="K405" s="50">
        <f>+E405/I405</f>
        <v>24170798.738868661</v>
      </c>
      <c r="L405" s="168" t="s">
        <v>242</v>
      </c>
      <c r="M405" s="54"/>
    </row>
    <row r="406" spans="1:18" ht="15" x14ac:dyDescent="0.2">
      <c r="A406" s="172" t="s">
        <v>525</v>
      </c>
      <c r="B406" s="375" t="s">
        <v>754</v>
      </c>
      <c r="C406" s="154" t="s">
        <v>715</v>
      </c>
      <c r="D406" s="55" t="s">
        <v>142</v>
      </c>
      <c r="E406" s="136">
        <v>55856315730</v>
      </c>
      <c r="F406" s="171">
        <v>43830</v>
      </c>
      <c r="G406" s="325">
        <v>43829</v>
      </c>
      <c r="H406" s="170">
        <v>42105325891</v>
      </c>
      <c r="I406" s="86">
        <f>103.54/78.05</f>
        <v>1.3265855221012173</v>
      </c>
      <c r="J406" s="87" t="s">
        <v>478</v>
      </c>
      <c r="K406" s="169">
        <f>+E406/I406</f>
        <v>42105325890.733047</v>
      </c>
      <c r="L406" s="168" t="s">
        <v>479</v>
      </c>
      <c r="M406" s="54" t="s">
        <v>858</v>
      </c>
    </row>
    <row r="407" spans="1:18" ht="15" x14ac:dyDescent="0.2">
      <c r="A407" s="172" t="s">
        <v>525</v>
      </c>
      <c r="B407" s="375" t="s">
        <v>988</v>
      </c>
      <c r="C407" s="154" t="s">
        <v>715</v>
      </c>
      <c r="D407" s="55" t="s">
        <v>142</v>
      </c>
      <c r="E407" s="136">
        <v>150534930432</v>
      </c>
      <c r="F407" s="171">
        <v>44196</v>
      </c>
      <c r="G407" s="373">
        <v>44195</v>
      </c>
      <c r="H407" s="307">
        <v>111812441190</v>
      </c>
      <c r="I407" s="86">
        <f>105.08/78.05</f>
        <v>1.3463164638052532</v>
      </c>
      <c r="J407" s="87" t="s">
        <v>987</v>
      </c>
      <c r="K407" s="169">
        <f>+E407/I407</f>
        <v>111812441189.73734</v>
      </c>
      <c r="L407" s="168" t="s">
        <v>479</v>
      </c>
      <c r="M407" s="54" t="s">
        <v>1039</v>
      </c>
    </row>
    <row r="408" spans="1:18" ht="13.5" thickBot="1" x14ac:dyDescent="0.25">
      <c r="A408" s="172" t="s">
        <v>525</v>
      </c>
    </row>
    <row r="409" spans="1:18" ht="13.5" thickBot="1" x14ac:dyDescent="0.25">
      <c r="A409" s="172" t="s">
        <v>525</v>
      </c>
      <c r="H409" s="293">
        <v>51504945409</v>
      </c>
      <c r="I409" s="292"/>
    </row>
    <row r="410" spans="1:18" x14ac:dyDescent="0.2">
      <c r="A410" s="172" t="s">
        <v>525</v>
      </c>
    </row>
    <row r="411" spans="1:18" x14ac:dyDescent="0.2">
      <c r="A411" s="172" t="s">
        <v>525</v>
      </c>
      <c r="H411" s="291">
        <f>+H399-H409</f>
        <v>0</v>
      </c>
    </row>
  </sheetData>
  <autoFilter ref="A5:R411" xr:uid="{D2BE83C0-7D69-4C2D-8B2E-AEA54A43E5AF}"/>
  <mergeCells count="46">
    <mergeCell ref="H221:H222"/>
    <mergeCell ref="H225:H226"/>
    <mergeCell ref="H246:H247"/>
    <mergeCell ref="E243:F243"/>
    <mergeCell ref="B261:B262"/>
    <mergeCell ref="H261:H262"/>
    <mergeCell ref="B230:B231"/>
    <mergeCell ref="F230:F231"/>
    <mergeCell ref="H230:H231"/>
    <mergeCell ref="B2:L2"/>
    <mergeCell ref="E4:F4"/>
    <mergeCell ref="G4:K4"/>
    <mergeCell ref="E191:F191"/>
    <mergeCell ref="G191:K191"/>
    <mergeCell ref="L230:L231"/>
    <mergeCell ref="H204:H205"/>
    <mergeCell ref="B204:B205"/>
    <mergeCell ref="E219:F219"/>
    <mergeCell ref="G219:K219"/>
    <mergeCell ref="B246:B247"/>
    <mergeCell ref="E358:F358"/>
    <mergeCell ref="G358:K358"/>
    <mergeCell ref="G243:K243"/>
    <mergeCell ref="B263:B264"/>
    <mergeCell ref="C263:C264"/>
    <mergeCell ref="B323:B324"/>
    <mergeCell ref="F263:F264"/>
    <mergeCell ref="D263:D264"/>
    <mergeCell ref="B318:B319"/>
    <mergeCell ref="H366:H367"/>
    <mergeCell ref="H323:H324"/>
    <mergeCell ref="L323:L324"/>
    <mergeCell ref="H263:H264"/>
    <mergeCell ref="L263:L264"/>
    <mergeCell ref="F246:F247"/>
    <mergeCell ref="H318:H319"/>
    <mergeCell ref="L204:L205"/>
    <mergeCell ref="M255:M256"/>
    <mergeCell ref="O281:Q281"/>
    <mergeCell ref="E402:F402"/>
    <mergeCell ref="G402:K402"/>
    <mergeCell ref="E275:F275"/>
    <mergeCell ref="G275:K275"/>
    <mergeCell ref="E348:F348"/>
    <mergeCell ref="G348:K348"/>
    <mergeCell ref="H361:H362"/>
  </mergeCells>
  <conditionalFormatting sqref="G1:G3 G143:G176 G221:G241 G245:G273 G277:G323 G361:G400 G350:G357 G404:G1048576 G179:G190 G6:G141 G326:G347 G193:G218">
    <cfRule type="cellIs" dxfId="4" priority="5" operator="greaterThan">
      <formula>$B$1</formula>
    </cfRule>
  </conditionalFormatting>
  <conditionalFormatting sqref="G178">
    <cfRule type="cellIs" dxfId="3" priority="4" operator="greaterThan">
      <formula>$B$1</formula>
    </cfRule>
  </conditionalFormatting>
  <conditionalFormatting sqref="G177">
    <cfRule type="cellIs" dxfId="2" priority="3" operator="greaterThan">
      <formula>$B$1</formula>
    </cfRule>
  </conditionalFormatting>
  <conditionalFormatting sqref="G325">
    <cfRule type="cellIs" dxfId="1" priority="2" operator="greaterThan">
      <formula>$B$1</formula>
    </cfRule>
  </conditionalFormatting>
  <conditionalFormatting sqref="G324">
    <cfRule type="cellIs" dxfId="0" priority="1" operator="greaterThan">
      <formula>$B$1</formula>
    </cfRule>
  </conditionalFormatting>
  <hyperlinks>
    <hyperlink ref="K339" r:id="rId1" display="..\..\Varios\2019-10-07 Cálculos incumplimiento fondeo Ambiental.xlsx" xr:uid="{A5EE78A9-585D-4C95-89D8-21558409341A}"/>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40"/>
  <sheetViews>
    <sheetView zoomScale="85" zoomScaleNormal="85" workbookViewId="0">
      <selection activeCell="B9" sqref="B9:G22"/>
    </sheetView>
  </sheetViews>
  <sheetFormatPr baseColWidth="10" defaultColWidth="11.5703125" defaultRowHeight="15" x14ac:dyDescent="0.25"/>
  <cols>
    <col min="1" max="16384" width="11.5703125" style="128"/>
  </cols>
  <sheetData>
    <row r="1" spans="2:12" x14ac:dyDescent="0.25">
      <c r="B1" s="901"/>
      <c r="C1" s="902"/>
      <c r="D1" s="903"/>
      <c r="E1" s="907" t="s">
        <v>251</v>
      </c>
      <c r="F1" s="907"/>
      <c r="G1" s="907"/>
      <c r="H1" s="907"/>
      <c r="I1" s="907"/>
      <c r="J1" s="907"/>
      <c r="K1" s="909"/>
      <c r="L1" s="910"/>
    </row>
    <row r="2" spans="2:12" x14ac:dyDescent="0.25">
      <c r="B2" s="904"/>
      <c r="C2" s="905"/>
      <c r="D2" s="906"/>
      <c r="E2" s="908"/>
      <c r="F2" s="908"/>
      <c r="G2" s="908"/>
      <c r="H2" s="908"/>
      <c r="I2" s="908"/>
      <c r="J2" s="908"/>
      <c r="K2" s="911"/>
      <c r="L2" s="912"/>
    </row>
    <row r="3" spans="2:12" x14ac:dyDescent="0.25">
      <c r="B3" s="904"/>
      <c r="C3" s="905"/>
      <c r="D3" s="906"/>
      <c r="E3" s="908"/>
      <c r="F3" s="908"/>
      <c r="G3" s="908"/>
      <c r="H3" s="908"/>
      <c r="I3" s="908"/>
      <c r="J3" s="908"/>
      <c r="K3" s="911"/>
      <c r="L3" s="912"/>
    </row>
    <row r="4" spans="2:12" x14ac:dyDescent="0.25">
      <c r="B4" s="904"/>
      <c r="C4" s="905"/>
      <c r="D4" s="906"/>
      <c r="E4" s="913" t="s">
        <v>948</v>
      </c>
      <c r="F4" s="913"/>
      <c r="G4" s="913"/>
      <c r="H4" s="913"/>
      <c r="I4" s="913"/>
      <c r="J4" s="913"/>
      <c r="K4" s="911"/>
      <c r="L4" s="912"/>
    </row>
    <row r="5" spans="2:12" x14ac:dyDescent="0.25">
      <c r="B5" s="904"/>
      <c r="C5" s="905"/>
      <c r="D5" s="906"/>
      <c r="E5" s="914"/>
      <c r="F5" s="914"/>
      <c r="G5" s="914"/>
      <c r="H5" s="914"/>
      <c r="I5" s="915" t="s">
        <v>949</v>
      </c>
      <c r="J5" s="916">
        <v>14</v>
      </c>
      <c r="K5" s="911"/>
      <c r="L5" s="912"/>
    </row>
    <row r="6" spans="2:12" ht="24" x14ac:dyDescent="0.25">
      <c r="B6" s="904"/>
      <c r="C6" s="905"/>
      <c r="D6" s="906"/>
      <c r="E6" s="364" t="s">
        <v>289</v>
      </c>
      <c r="F6" s="276">
        <v>44286</v>
      </c>
      <c r="G6" s="277" t="s">
        <v>290</v>
      </c>
      <c r="H6" s="276">
        <v>44293</v>
      </c>
      <c r="I6" s="915"/>
      <c r="J6" s="916"/>
      <c r="K6" s="917"/>
      <c r="L6" s="918"/>
    </row>
    <row r="7" spans="2:12" ht="24" x14ac:dyDescent="0.25">
      <c r="B7" s="898" t="s">
        <v>950</v>
      </c>
      <c r="C7" s="898"/>
      <c r="D7" s="898"/>
      <c r="E7" s="898" t="s">
        <v>106</v>
      </c>
      <c r="F7" s="898"/>
      <c r="G7" s="898" t="s">
        <v>107</v>
      </c>
      <c r="H7" s="898"/>
      <c r="I7" s="363" t="s">
        <v>4</v>
      </c>
      <c r="J7" s="363" t="s">
        <v>2</v>
      </c>
      <c r="K7" s="899" t="s">
        <v>0</v>
      </c>
      <c r="L7" s="899"/>
    </row>
    <row r="8" spans="2:12" ht="24" x14ac:dyDescent="0.25">
      <c r="B8" s="900" t="s">
        <v>951</v>
      </c>
      <c r="C8" s="900"/>
      <c r="D8" s="900"/>
      <c r="E8" s="898" t="s">
        <v>952</v>
      </c>
      <c r="F8" s="898"/>
      <c r="G8" s="898" t="s">
        <v>952</v>
      </c>
      <c r="H8" s="898"/>
      <c r="I8" s="270">
        <v>41944</v>
      </c>
      <c r="J8" s="363">
        <v>1</v>
      </c>
      <c r="K8" s="899" t="s">
        <v>291</v>
      </c>
      <c r="L8" s="899"/>
    </row>
    <row r="9" spans="2:12" x14ac:dyDescent="0.25">
      <c r="B9" s="892" t="s">
        <v>451</v>
      </c>
      <c r="C9" s="893"/>
      <c r="D9" s="893"/>
      <c r="E9" s="893"/>
      <c r="F9" s="893"/>
      <c r="G9" s="894"/>
      <c r="H9" s="892" t="s">
        <v>452</v>
      </c>
      <c r="I9" s="893"/>
      <c r="J9" s="893"/>
      <c r="K9" s="893"/>
      <c r="L9" s="894"/>
    </row>
    <row r="10" spans="2:12" x14ac:dyDescent="0.25">
      <c r="B10" s="892"/>
      <c r="C10" s="893"/>
      <c r="D10" s="893"/>
      <c r="E10" s="893"/>
      <c r="F10" s="893"/>
      <c r="G10" s="894"/>
      <c r="H10" s="892"/>
      <c r="I10" s="893"/>
      <c r="J10" s="893"/>
      <c r="K10" s="893"/>
      <c r="L10" s="894"/>
    </row>
    <row r="11" spans="2:12" x14ac:dyDescent="0.25">
      <c r="B11" s="892"/>
      <c r="C11" s="893"/>
      <c r="D11" s="893"/>
      <c r="E11" s="893"/>
      <c r="F11" s="893"/>
      <c r="G11" s="894"/>
      <c r="H11" s="892"/>
      <c r="I11" s="893"/>
      <c r="J11" s="893"/>
      <c r="K11" s="893"/>
      <c r="L11" s="894"/>
    </row>
    <row r="12" spans="2:12" x14ac:dyDescent="0.25">
      <c r="B12" s="892"/>
      <c r="C12" s="893"/>
      <c r="D12" s="893"/>
      <c r="E12" s="893"/>
      <c r="F12" s="893"/>
      <c r="G12" s="894"/>
      <c r="H12" s="892"/>
      <c r="I12" s="893"/>
      <c r="J12" s="893"/>
      <c r="K12" s="893"/>
      <c r="L12" s="894"/>
    </row>
    <row r="13" spans="2:12" x14ac:dyDescent="0.25">
      <c r="B13" s="892"/>
      <c r="C13" s="893"/>
      <c r="D13" s="893"/>
      <c r="E13" s="893"/>
      <c r="F13" s="893"/>
      <c r="G13" s="894"/>
      <c r="H13" s="892"/>
      <c r="I13" s="893"/>
      <c r="J13" s="893"/>
      <c r="K13" s="893"/>
      <c r="L13" s="894"/>
    </row>
    <row r="14" spans="2:12" x14ac:dyDescent="0.25">
      <c r="B14" s="892"/>
      <c r="C14" s="893"/>
      <c r="D14" s="893"/>
      <c r="E14" s="893"/>
      <c r="F14" s="893"/>
      <c r="G14" s="894"/>
      <c r="H14" s="892"/>
      <c r="I14" s="893"/>
      <c r="J14" s="893"/>
      <c r="K14" s="893"/>
      <c r="L14" s="894"/>
    </row>
    <row r="15" spans="2:12" x14ac:dyDescent="0.25">
      <c r="B15" s="892"/>
      <c r="C15" s="893"/>
      <c r="D15" s="893"/>
      <c r="E15" s="893"/>
      <c r="F15" s="893"/>
      <c r="G15" s="894"/>
      <c r="H15" s="892"/>
      <c r="I15" s="893"/>
      <c r="J15" s="893"/>
      <c r="K15" s="893"/>
      <c r="L15" s="894"/>
    </row>
    <row r="16" spans="2:12" x14ac:dyDescent="0.25">
      <c r="B16" s="892"/>
      <c r="C16" s="893"/>
      <c r="D16" s="893"/>
      <c r="E16" s="893"/>
      <c r="F16" s="893"/>
      <c r="G16" s="894"/>
      <c r="H16" s="892"/>
      <c r="I16" s="893"/>
      <c r="J16" s="893"/>
      <c r="K16" s="893"/>
      <c r="L16" s="894"/>
    </row>
    <row r="17" spans="2:12" x14ac:dyDescent="0.25">
      <c r="B17" s="892"/>
      <c r="C17" s="893"/>
      <c r="D17" s="893"/>
      <c r="E17" s="893"/>
      <c r="F17" s="893"/>
      <c r="G17" s="894"/>
      <c r="H17" s="892"/>
      <c r="I17" s="893"/>
      <c r="J17" s="893"/>
      <c r="K17" s="893"/>
      <c r="L17" s="894"/>
    </row>
    <row r="18" spans="2:12" x14ac:dyDescent="0.25">
      <c r="B18" s="892"/>
      <c r="C18" s="893"/>
      <c r="D18" s="893"/>
      <c r="E18" s="893"/>
      <c r="F18" s="893"/>
      <c r="G18" s="894"/>
      <c r="H18" s="892"/>
      <c r="I18" s="893"/>
      <c r="J18" s="893"/>
      <c r="K18" s="893"/>
      <c r="L18" s="894"/>
    </row>
    <row r="19" spans="2:12" x14ac:dyDescent="0.25">
      <c r="B19" s="892"/>
      <c r="C19" s="893"/>
      <c r="D19" s="893"/>
      <c r="E19" s="893"/>
      <c r="F19" s="893"/>
      <c r="G19" s="894"/>
      <c r="H19" s="892"/>
      <c r="I19" s="893"/>
      <c r="J19" s="893"/>
      <c r="K19" s="893"/>
      <c r="L19" s="894"/>
    </row>
    <row r="20" spans="2:12" x14ac:dyDescent="0.25">
      <c r="B20" s="892"/>
      <c r="C20" s="893"/>
      <c r="D20" s="893"/>
      <c r="E20" s="893"/>
      <c r="F20" s="893"/>
      <c r="G20" s="894"/>
      <c r="H20" s="892"/>
      <c r="I20" s="893"/>
      <c r="J20" s="893"/>
      <c r="K20" s="893"/>
      <c r="L20" s="894"/>
    </row>
    <row r="21" spans="2:12" x14ac:dyDescent="0.25">
      <c r="B21" s="892"/>
      <c r="C21" s="893"/>
      <c r="D21" s="893"/>
      <c r="E21" s="893"/>
      <c r="F21" s="893"/>
      <c r="G21" s="894"/>
      <c r="H21" s="892"/>
      <c r="I21" s="893"/>
      <c r="J21" s="893"/>
      <c r="K21" s="893"/>
      <c r="L21" s="894"/>
    </row>
    <row r="22" spans="2:12" x14ac:dyDescent="0.25">
      <c r="B22" s="892"/>
      <c r="C22" s="893"/>
      <c r="D22" s="893"/>
      <c r="E22" s="893"/>
      <c r="F22" s="893"/>
      <c r="G22" s="894"/>
      <c r="H22" s="892"/>
      <c r="I22" s="893"/>
      <c r="J22" s="893"/>
      <c r="K22" s="893"/>
      <c r="L22" s="894"/>
    </row>
    <row r="23" spans="2:12" x14ac:dyDescent="0.25">
      <c r="B23" s="880" t="s">
        <v>1163</v>
      </c>
      <c r="C23" s="881"/>
      <c r="D23" s="881"/>
      <c r="E23" s="881"/>
      <c r="F23" s="881"/>
      <c r="G23" s="882"/>
      <c r="H23" s="886" t="s">
        <v>1164</v>
      </c>
      <c r="I23" s="887"/>
      <c r="J23" s="887"/>
      <c r="K23" s="887"/>
      <c r="L23" s="888"/>
    </row>
    <row r="24" spans="2:12" ht="15.75" thickBot="1" x14ac:dyDescent="0.3">
      <c r="B24" s="883"/>
      <c r="C24" s="884"/>
      <c r="D24" s="884"/>
      <c r="E24" s="884"/>
      <c r="F24" s="884"/>
      <c r="G24" s="885"/>
      <c r="H24" s="889"/>
      <c r="I24" s="890"/>
      <c r="J24" s="890"/>
      <c r="K24" s="890"/>
      <c r="L24" s="891"/>
    </row>
    <row r="25" spans="2:12" x14ac:dyDescent="0.25">
      <c r="B25" s="895" t="s">
        <v>451</v>
      </c>
      <c r="C25" s="896"/>
      <c r="D25" s="896"/>
      <c r="E25" s="896"/>
      <c r="F25" s="896"/>
      <c r="G25" s="897"/>
      <c r="H25" s="895" t="s">
        <v>452</v>
      </c>
      <c r="I25" s="896"/>
      <c r="J25" s="896"/>
      <c r="K25" s="896"/>
      <c r="L25" s="897"/>
    </row>
    <row r="26" spans="2:12" x14ac:dyDescent="0.25">
      <c r="B26" s="892"/>
      <c r="C26" s="893"/>
      <c r="D26" s="893"/>
      <c r="E26" s="893"/>
      <c r="F26" s="893"/>
      <c r="G26" s="894"/>
      <c r="H26" s="892"/>
      <c r="I26" s="893"/>
      <c r="J26" s="893"/>
      <c r="K26" s="893"/>
      <c r="L26" s="894"/>
    </row>
    <row r="27" spans="2:12" x14ac:dyDescent="0.25">
      <c r="B27" s="892"/>
      <c r="C27" s="893"/>
      <c r="D27" s="893"/>
      <c r="E27" s="893"/>
      <c r="F27" s="893"/>
      <c r="G27" s="894"/>
      <c r="H27" s="892"/>
      <c r="I27" s="893"/>
      <c r="J27" s="893"/>
      <c r="K27" s="893"/>
      <c r="L27" s="894"/>
    </row>
    <row r="28" spans="2:12" x14ac:dyDescent="0.25">
      <c r="B28" s="892"/>
      <c r="C28" s="893"/>
      <c r="D28" s="893"/>
      <c r="E28" s="893"/>
      <c r="F28" s="893"/>
      <c r="G28" s="894"/>
      <c r="H28" s="892"/>
      <c r="I28" s="893"/>
      <c r="J28" s="893"/>
      <c r="K28" s="893"/>
      <c r="L28" s="894"/>
    </row>
    <row r="29" spans="2:12" x14ac:dyDescent="0.25">
      <c r="B29" s="892"/>
      <c r="C29" s="893"/>
      <c r="D29" s="893"/>
      <c r="E29" s="893"/>
      <c r="F29" s="893"/>
      <c r="G29" s="894"/>
      <c r="H29" s="892"/>
      <c r="I29" s="893"/>
      <c r="J29" s="893"/>
      <c r="K29" s="893"/>
      <c r="L29" s="894"/>
    </row>
    <row r="30" spans="2:12" x14ac:dyDescent="0.25">
      <c r="B30" s="892"/>
      <c r="C30" s="893"/>
      <c r="D30" s="893"/>
      <c r="E30" s="893"/>
      <c r="F30" s="893"/>
      <c r="G30" s="894"/>
      <c r="H30" s="892"/>
      <c r="I30" s="893"/>
      <c r="J30" s="893"/>
      <c r="K30" s="893"/>
      <c r="L30" s="894"/>
    </row>
    <row r="31" spans="2:12" x14ac:dyDescent="0.25">
      <c r="B31" s="892"/>
      <c r="C31" s="893"/>
      <c r="D31" s="893"/>
      <c r="E31" s="893"/>
      <c r="F31" s="893"/>
      <c r="G31" s="894"/>
      <c r="H31" s="892"/>
      <c r="I31" s="893"/>
      <c r="J31" s="893"/>
      <c r="K31" s="893"/>
      <c r="L31" s="894"/>
    </row>
    <row r="32" spans="2:12" x14ac:dyDescent="0.25">
      <c r="B32" s="892"/>
      <c r="C32" s="893"/>
      <c r="D32" s="893"/>
      <c r="E32" s="893"/>
      <c r="F32" s="893"/>
      <c r="G32" s="894"/>
      <c r="H32" s="892"/>
      <c r="I32" s="893"/>
      <c r="J32" s="893"/>
      <c r="K32" s="893"/>
      <c r="L32" s="894"/>
    </row>
    <row r="33" spans="2:12" x14ac:dyDescent="0.25">
      <c r="B33" s="892"/>
      <c r="C33" s="893"/>
      <c r="D33" s="893"/>
      <c r="E33" s="893"/>
      <c r="F33" s="893"/>
      <c r="G33" s="894"/>
      <c r="H33" s="892"/>
      <c r="I33" s="893"/>
      <c r="J33" s="893"/>
      <c r="K33" s="893"/>
      <c r="L33" s="894"/>
    </row>
    <row r="34" spans="2:12" x14ac:dyDescent="0.25">
      <c r="B34" s="892"/>
      <c r="C34" s="893"/>
      <c r="D34" s="893"/>
      <c r="E34" s="893"/>
      <c r="F34" s="893"/>
      <c r="G34" s="894"/>
      <c r="H34" s="892"/>
      <c r="I34" s="893"/>
      <c r="J34" s="893"/>
      <c r="K34" s="893"/>
      <c r="L34" s="894"/>
    </row>
    <row r="35" spans="2:12" x14ac:dyDescent="0.25">
      <c r="B35" s="892"/>
      <c r="C35" s="893"/>
      <c r="D35" s="893"/>
      <c r="E35" s="893"/>
      <c r="F35" s="893"/>
      <c r="G35" s="894"/>
      <c r="H35" s="892"/>
      <c r="I35" s="893"/>
      <c r="J35" s="893"/>
      <c r="K35" s="893"/>
      <c r="L35" s="894"/>
    </row>
    <row r="36" spans="2:12" x14ac:dyDescent="0.25">
      <c r="B36" s="892"/>
      <c r="C36" s="893"/>
      <c r="D36" s="893"/>
      <c r="E36" s="893"/>
      <c r="F36" s="893"/>
      <c r="G36" s="894"/>
      <c r="H36" s="892"/>
      <c r="I36" s="893"/>
      <c r="J36" s="893"/>
      <c r="K36" s="893"/>
      <c r="L36" s="894"/>
    </row>
    <row r="37" spans="2:12" x14ac:dyDescent="0.25">
      <c r="B37" s="892"/>
      <c r="C37" s="893"/>
      <c r="D37" s="893"/>
      <c r="E37" s="893"/>
      <c r="F37" s="893"/>
      <c r="G37" s="894"/>
      <c r="H37" s="892"/>
      <c r="I37" s="893"/>
      <c r="J37" s="893"/>
      <c r="K37" s="893"/>
      <c r="L37" s="894"/>
    </row>
    <row r="38" spans="2:12" x14ac:dyDescent="0.25">
      <c r="B38" s="892"/>
      <c r="C38" s="893"/>
      <c r="D38" s="893"/>
      <c r="E38" s="893"/>
      <c r="F38" s="893"/>
      <c r="G38" s="894"/>
      <c r="H38" s="892"/>
      <c r="I38" s="893"/>
      <c r="J38" s="893"/>
      <c r="K38" s="893"/>
      <c r="L38" s="894"/>
    </row>
    <row r="39" spans="2:12" ht="15" customHeight="1" x14ac:dyDescent="0.25">
      <c r="B39" s="880" t="s">
        <v>1375</v>
      </c>
      <c r="C39" s="881"/>
      <c r="D39" s="881"/>
      <c r="E39" s="881"/>
      <c r="F39" s="881"/>
      <c r="G39" s="882"/>
      <c r="H39" s="886" t="s">
        <v>1376</v>
      </c>
      <c r="I39" s="887"/>
      <c r="J39" s="887"/>
      <c r="K39" s="887"/>
      <c r="L39" s="888"/>
    </row>
    <row r="40" spans="2:12" ht="36" customHeight="1" thickBot="1" x14ac:dyDescent="0.3">
      <c r="B40" s="883"/>
      <c r="C40" s="884"/>
      <c r="D40" s="884"/>
      <c r="E40" s="884"/>
      <c r="F40" s="884"/>
      <c r="G40" s="885"/>
      <c r="H40" s="889"/>
      <c r="I40" s="890"/>
      <c r="J40" s="890"/>
      <c r="K40" s="890"/>
      <c r="L40" s="891"/>
    </row>
  </sheetData>
  <mergeCells count="24">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39:G40"/>
    <mergeCell ref="H39:L40"/>
    <mergeCell ref="B9:G22"/>
    <mergeCell ref="H9:L22"/>
    <mergeCell ref="B23:G24"/>
    <mergeCell ref="H23:L24"/>
    <mergeCell ref="B25:G38"/>
    <mergeCell ref="H25:L38"/>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A1:L101"/>
  <sheetViews>
    <sheetView showGridLines="0" view="pageBreakPreview" zoomScale="85" zoomScaleNormal="100" zoomScaleSheetLayoutView="85" workbookViewId="0">
      <selection activeCell="H6" sqref="H6:L19"/>
    </sheetView>
  </sheetViews>
  <sheetFormatPr baseColWidth="10" defaultColWidth="11.42578125" defaultRowHeight="15" x14ac:dyDescent="0.25"/>
  <cols>
    <col min="1" max="1" width="6.85546875" style="128" customWidth="1"/>
    <col min="2" max="5" width="11.42578125" style="128"/>
    <col min="6" max="6" width="13.7109375" style="128" customWidth="1"/>
    <col min="7" max="7" width="6.28515625" style="128" customWidth="1"/>
    <col min="8" max="8" width="11.42578125" style="128"/>
    <col min="9" max="9" width="18.7109375" style="128" customWidth="1"/>
    <col min="10" max="11" width="11.42578125" style="128"/>
    <col min="12" max="12" width="12.28515625" style="128" customWidth="1"/>
    <col min="13" max="16384" width="11.42578125" style="128"/>
  </cols>
  <sheetData>
    <row r="1" spans="1:12" s="129" customFormat="1" ht="27.75" customHeight="1" x14ac:dyDescent="0.25">
      <c r="A1" s="253"/>
      <c r="B1" s="907" t="s">
        <v>251</v>
      </c>
      <c r="C1" s="907"/>
      <c r="D1" s="907"/>
      <c r="E1" s="907"/>
      <c r="F1" s="907"/>
      <c r="G1" s="907"/>
      <c r="H1" s="907"/>
      <c r="I1" s="907"/>
      <c r="J1" s="907"/>
      <c r="K1" s="907"/>
      <c r="L1" s="942"/>
    </row>
    <row r="2" spans="1:12" s="129" customFormat="1" ht="11.25" customHeight="1" x14ac:dyDescent="0.25">
      <c r="A2" s="254"/>
      <c r="B2" s="943"/>
      <c r="C2" s="908"/>
      <c r="D2" s="908"/>
      <c r="E2" s="908"/>
      <c r="F2" s="908"/>
      <c r="G2" s="908"/>
      <c r="H2" s="908"/>
      <c r="I2" s="908"/>
      <c r="J2" s="908"/>
      <c r="K2" s="908"/>
      <c r="L2" s="944"/>
    </row>
    <row r="3" spans="1:12" s="129" customFormat="1" ht="24.95" customHeight="1" x14ac:dyDescent="0.25">
      <c r="A3" s="254"/>
      <c r="B3" s="945" t="s">
        <v>289</v>
      </c>
      <c r="C3" s="945"/>
      <c r="D3" s="945"/>
      <c r="E3" s="946"/>
      <c r="F3" s="97">
        <v>44252</v>
      </c>
      <c r="G3" s="947" t="s">
        <v>290</v>
      </c>
      <c r="H3" s="945"/>
      <c r="I3" s="946"/>
      <c r="J3" s="948">
        <v>44258</v>
      </c>
      <c r="K3" s="945"/>
      <c r="L3" s="946"/>
    </row>
    <row r="4" spans="1:12" s="129" customFormat="1" ht="24.95" customHeight="1" x14ac:dyDescent="0.25">
      <c r="A4" s="254"/>
      <c r="B4" s="949" t="s">
        <v>250</v>
      </c>
      <c r="C4" s="949"/>
      <c r="D4" s="949"/>
      <c r="E4" s="949"/>
      <c r="F4" s="949"/>
      <c r="G4" s="949"/>
      <c r="H4" s="950"/>
      <c r="I4" s="251" t="s">
        <v>488</v>
      </c>
      <c r="J4" s="251" t="s">
        <v>2</v>
      </c>
      <c r="K4" s="899" t="s">
        <v>0</v>
      </c>
      <c r="L4" s="953"/>
    </row>
    <row r="5" spans="1:12" s="129" customFormat="1" ht="24.95" customHeight="1" x14ac:dyDescent="0.25">
      <c r="A5" s="254"/>
      <c r="B5" s="951"/>
      <c r="C5" s="951"/>
      <c r="D5" s="951"/>
      <c r="E5" s="951"/>
      <c r="F5" s="951"/>
      <c r="G5" s="951"/>
      <c r="H5" s="952"/>
      <c r="I5" s="252" t="s">
        <v>489</v>
      </c>
      <c r="J5" s="251">
        <v>2</v>
      </c>
      <c r="K5" s="899" t="s">
        <v>291</v>
      </c>
      <c r="L5" s="953"/>
    </row>
    <row r="6" spans="1:12" s="129" customFormat="1" ht="15.75" customHeight="1" x14ac:dyDescent="0.25">
      <c r="A6" s="254"/>
      <c r="B6" s="919" t="s">
        <v>451</v>
      </c>
      <c r="C6" s="893"/>
      <c r="D6" s="893"/>
      <c r="E6" s="893"/>
      <c r="F6" s="893"/>
      <c r="G6" s="894"/>
      <c r="H6" s="892" t="s">
        <v>452</v>
      </c>
      <c r="I6" s="893"/>
      <c r="J6" s="893"/>
      <c r="K6" s="893"/>
      <c r="L6" s="894"/>
    </row>
    <row r="7" spans="1:12" s="129" customFormat="1" x14ac:dyDescent="0.25">
      <c r="A7" s="254"/>
      <c r="B7" s="919"/>
      <c r="C7" s="893"/>
      <c r="D7" s="893"/>
      <c r="E7" s="893"/>
      <c r="F7" s="893"/>
      <c r="G7" s="894"/>
      <c r="H7" s="892"/>
      <c r="I7" s="893"/>
      <c r="J7" s="893"/>
      <c r="K7" s="893"/>
      <c r="L7" s="894"/>
    </row>
    <row r="8" spans="1:12" s="129" customFormat="1" x14ac:dyDescent="0.25">
      <c r="A8" s="254"/>
      <c r="B8" s="919"/>
      <c r="C8" s="893"/>
      <c r="D8" s="893"/>
      <c r="E8" s="893"/>
      <c r="F8" s="893"/>
      <c r="G8" s="894"/>
      <c r="H8" s="892"/>
      <c r="I8" s="893"/>
      <c r="J8" s="893"/>
      <c r="K8" s="893"/>
      <c r="L8" s="894"/>
    </row>
    <row r="9" spans="1:12" s="129" customFormat="1" x14ac:dyDescent="0.25">
      <c r="A9" s="254"/>
      <c r="B9" s="919"/>
      <c r="C9" s="893"/>
      <c r="D9" s="893"/>
      <c r="E9" s="893"/>
      <c r="F9" s="893"/>
      <c r="G9" s="894"/>
      <c r="H9" s="892"/>
      <c r="I9" s="893"/>
      <c r="J9" s="893"/>
      <c r="K9" s="893"/>
      <c r="L9" s="894"/>
    </row>
    <row r="10" spans="1:12" s="129" customFormat="1" x14ac:dyDescent="0.25">
      <c r="A10" s="254"/>
      <c r="B10" s="919"/>
      <c r="C10" s="893"/>
      <c r="D10" s="893"/>
      <c r="E10" s="893"/>
      <c r="F10" s="893"/>
      <c r="G10" s="894"/>
      <c r="H10" s="892"/>
      <c r="I10" s="893"/>
      <c r="J10" s="893"/>
      <c r="K10" s="893"/>
      <c r="L10" s="894"/>
    </row>
    <row r="11" spans="1:12" s="129" customFormat="1" x14ac:dyDescent="0.25">
      <c r="A11" s="254"/>
      <c r="B11" s="919"/>
      <c r="C11" s="893"/>
      <c r="D11" s="893"/>
      <c r="E11" s="893"/>
      <c r="F11" s="893"/>
      <c r="G11" s="894"/>
      <c r="H11" s="892"/>
      <c r="I11" s="893"/>
      <c r="J11" s="893"/>
      <c r="K11" s="893"/>
      <c r="L11" s="894"/>
    </row>
    <row r="12" spans="1:12" s="129" customFormat="1" x14ac:dyDescent="0.25">
      <c r="A12" s="254"/>
      <c r="B12" s="919"/>
      <c r="C12" s="893"/>
      <c r="D12" s="893"/>
      <c r="E12" s="893"/>
      <c r="F12" s="893"/>
      <c r="G12" s="894"/>
      <c r="H12" s="892"/>
      <c r="I12" s="893"/>
      <c r="J12" s="893"/>
      <c r="K12" s="893"/>
      <c r="L12" s="894"/>
    </row>
    <row r="13" spans="1:12" s="129" customFormat="1" x14ac:dyDescent="0.25">
      <c r="A13" s="254"/>
      <c r="B13" s="919"/>
      <c r="C13" s="893"/>
      <c r="D13" s="893"/>
      <c r="E13" s="893"/>
      <c r="F13" s="893"/>
      <c r="G13" s="894"/>
      <c r="H13" s="892"/>
      <c r="I13" s="893"/>
      <c r="J13" s="893"/>
      <c r="K13" s="893"/>
      <c r="L13" s="894"/>
    </row>
    <row r="14" spans="1:12" s="129" customFormat="1" x14ac:dyDescent="0.25">
      <c r="A14" s="254"/>
      <c r="B14" s="919"/>
      <c r="C14" s="893"/>
      <c r="D14" s="893"/>
      <c r="E14" s="893"/>
      <c r="F14" s="893"/>
      <c r="G14" s="894"/>
      <c r="H14" s="892"/>
      <c r="I14" s="893"/>
      <c r="J14" s="893"/>
      <c r="K14" s="893"/>
      <c r="L14" s="894"/>
    </row>
    <row r="15" spans="1:12" s="129" customFormat="1" x14ac:dyDescent="0.25">
      <c r="A15" s="254"/>
      <c r="B15" s="919"/>
      <c r="C15" s="893"/>
      <c r="D15" s="893"/>
      <c r="E15" s="893"/>
      <c r="F15" s="893"/>
      <c r="G15" s="894"/>
      <c r="H15" s="892"/>
      <c r="I15" s="893"/>
      <c r="J15" s="893"/>
      <c r="K15" s="893"/>
      <c r="L15" s="894"/>
    </row>
    <row r="16" spans="1:12" s="129" customFormat="1" x14ac:dyDescent="0.25">
      <c r="A16" s="254"/>
      <c r="B16" s="919"/>
      <c r="C16" s="893"/>
      <c r="D16" s="893"/>
      <c r="E16" s="893"/>
      <c r="F16" s="893"/>
      <c r="G16" s="894"/>
      <c r="H16" s="892"/>
      <c r="I16" s="893"/>
      <c r="J16" s="893"/>
      <c r="K16" s="893"/>
      <c r="L16" s="894"/>
    </row>
    <row r="17" spans="1:12" s="129" customFormat="1" x14ac:dyDescent="0.25">
      <c r="A17" s="254"/>
      <c r="B17" s="919"/>
      <c r="C17" s="893"/>
      <c r="D17" s="893"/>
      <c r="E17" s="893"/>
      <c r="F17" s="893"/>
      <c r="G17" s="894"/>
      <c r="H17" s="892"/>
      <c r="I17" s="893"/>
      <c r="J17" s="893"/>
      <c r="K17" s="893"/>
      <c r="L17" s="894"/>
    </row>
    <row r="18" spans="1:12" s="129" customFormat="1" x14ac:dyDescent="0.25">
      <c r="A18" s="254"/>
      <c r="B18" s="919"/>
      <c r="C18" s="893"/>
      <c r="D18" s="893"/>
      <c r="E18" s="893"/>
      <c r="F18" s="893"/>
      <c r="G18" s="894"/>
      <c r="H18" s="892"/>
      <c r="I18" s="893"/>
      <c r="J18" s="893"/>
      <c r="K18" s="893"/>
      <c r="L18" s="894"/>
    </row>
    <row r="19" spans="1:12" s="129" customFormat="1" ht="15.75" thickBot="1" x14ac:dyDescent="0.3">
      <c r="A19" s="254"/>
      <c r="B19" s="919"/>
      <c r="C19" s="893"/>
      <c r="D19" s="893"/>
      <c r="E19" s="893"/>
      <c r="F19" s="893"/>
      <c r="G19" s="894"/>
      <c r="H19" s="892"/>
      <c r="I19" s="893"/>
      <c r="J19" s="893"/>
      <c r="K19" s="893"/>
      <c r="L19" s="894"/>
    </row>
    <row r="20" spans="1:12" s="129" customFormat="1" ht="15" customHeight="1" x14ac:dyDescent="0.25">
      <c r="A20" s="254"/>
      <c r="B20" s="954" t="s">
        <v>1266</v>
      </c>
      <c r="C20" s="955"/>
      <c r="D20" s="955"/>
      <c r="E20" s="955"/>
      <c r="F20" s="955"/>
      <c r="G20" s="956"/>
      <c r="H20" s="935" t="s">
        <v>1267</v>
      </c>
      <c r="I20" s="930"/>
      <c r="J20" s="930"/>
      <c r="K20" s="930"/>
      <c r="L20" s="931"/>
    </row>
    <row r="21" spans="1:12" s="129" customFormat="1" ht="30.75" customHeight="1" thickBot="1" x14ac:dyDescent="0.3">
      <c r="A21" s="254"/>
      <c r="B21" s="957"/>
      <c r="C21" s="958"/>
      <c r="D21" s="958"/>
      <c r="E21" s="958"/>
      <c r="F21" s="958"/>
      <c r="G21" s="959"/>
      <c r="H21" s="932"/>
      <c r="I21" s="933"/>
      <c r="J21" s="933"/>
      <c r="K21" s="933"/>
      <c r="L21" s="934"/>
    </row>
    <row r="22" spans="1:12" s="129" customFormat="1" ht="15.75" customHeight="1" x14ac:dyDescent="0.25">
      <c r="A22" s="254"/>
      <c r="B22" s="896" t="s">
        <v>499</v>
      </c>
      <c r="C22" s="896"/>
      <c r="D22" s="896"/>
      <c r="E22" s="896"/>
      <c r="F22" s="896"/>
      <c r="G22" s="897"/>
      <c r="H22" s="895" t="s">
        <v>500</v>
      </c>
      <c r="I22" s="896"/>
      <c r="J22" s="896"/>
      <c r="K22" s="896"/>
      <c r="L22" s="897"/>
    </row>
    <row r="23" spans="1:12" s="129" customFormat="1" x14ac:dyDescent="0.25">
      <c r="A23" s="254"/>
      <c r="B23" s="919"/>
      <c r="C23" s="893"/>
      <c r="D23" s="893"/>
      <c r="E23" s="893"/>
      <c r="F23" s="893"/>
      <c r="G23" s="894"/>
      <c r="H23" s="892"/>
      <c r="I23" s="893"/>
      <c r="J23" s="893"/>
      <c r="K23" s="893"/>
      <c r="L23" s="894"/>
    </row>
    <row r="24" spans="1:12" s="129" customFormat="1" x14ac:dyDescent="0.25">
      <c r="A24" s="254"/>
      <c r="B24" s="919"/>
      <c r="C24" s="893"/>
      <c r="D24" s="893"/>
      <c r="E24" s="893"/>
      <c r="F24" s="893"/>
      <c r="G24" s="894"/>
      <c r="H24" s="892"/>
      <c r="I24" s="893"/>
      <c r="J24" s="893"/>
      <c r="K24" s="893"/>
      <c r="L24" s="894"/>
    </row>
    <row r="25" spans="1:12" s="129" customFormat="1" x14ac:dyDescent="0.25">
      <c r="A25" s="254"/>
      <c r="B25" s="919"/>
      <c r="C25" s="893"/>
      <c r="D25" s="893"/>
      <c r="E25" s="893"/>
      <c r="F25" s="893"/>
      <c r="G25" s="894"/>
      <c r="H25" s="892"/>
      <c r="I25" s="893"/>
      <c r="J25" s="893"/>
      <c r="K25" s="893"/>
      <c r="L25" s="894"/>
    </row>
    <row r="26" spans="1:12" s="129" customFormat="1" x14ac:dyDescent="0.25">
      <c r="A26" s="254"/>
      <c r="B26" s="919"/>
      <c r="C26" s="893"/>
      <c r="D26" s="893"/>
      <c r="E26" s="893"/>
      <c r="F26" s="893"/>
      <c r="G26" s="894"/>
      <c r="H26" s="892"/>
      <c r="I26" s="893"/>
      <c r="J26" s="893"/>
      <c r="K26" s="893"/>
      <c r="L26" s="894"/>
    </row>
    <row r="27" spans="1:12" s="129" customFormat="1" x14ac:dyDescent="0.25">
      <c r="A27" s="254"/>
      <c r="B27" s="919"/>
      <c r="C27" s="893"/>
      <c r="D27" s="893"/>
      <c r="E27" s="893"/>
      <c r="F27" s="893"/>
      <c r="G27" s="894"/>
      <c r="H27" s="892"/>
      <c r="I27" s="893"/>
      <c r="J27" s="893"/>
      <c r="K27" s="893"/>
      <c r="L27" s="894"/>
    </row>
    <row r="28" spans="1:12" s="129" customFormat="1" x14ac:dyDescent="0.25">
      <c r="A28" s="254"/>
      <c r="B28" s="919"/>
      <c r="C28" s="893"/>
      <c r="D28" s="893"/>
      <c r="E28" s="893"/>
      <c r="F28" s="893"/>
      <c r="G28" s="894"/>
      <c r="H28" s="892"/>
      <c r="I28" s="893"/>
      <c r="J28" s="893"/>
      <c r="K28" s="893"/>
      <c r="L28" s="894"/>
    </row>
    <row r="29" spans="1:12" s="129" customFormat="1" x14ac:dyDescent="0.25">
      <c r="A29" s="254"/>
      <c r="B29" s="919"/>
      <c r="C29" s="893"/>
      <c r="D29" s="893"/>
      <c r="E29" s="893"/>
      <c r="F29" s="893"/>
      <c r="G29" s="894"/>
      <c r="H29" s="892"/>
      <c r="I29" s="893"/>
      <c r="J29" s="893"/>
      <c r="K29" s="893"/>
      <c r="L29" s="894"/>
    </row>
    <row r="30" spans="1:12" s="129" customFormat="1" x14ac:dyDescent="0.25">
      <c r="A30" s="254"/>
      <c r="B30" s="919"/>
      <c r="C30" s="893"/>
      <c r="D30" s="893"/>
      <c r="E30" s="893"/>
      <c r="F30" s="893"/>
      <c r="G30" s="894"/>
      <c r="H30" s="892"/>
      <c r="I30" s="893"/>
      <c r="J30" s="893"/>
      <c r="K30" s="893"/>
      <c r="L30" s="894"/>
    </row>
    <row r="31" spans="1:12" s="129" customFormat="1" x14ac:dyDescent="0.25">
      <c r="A31" s="254"/>
      <c r="B31" s="919"/>
      <c r="C31" s="893"/>
      <c r="D31" s="893"/>
      <c r="E31" s="893"/>
      <c r="F31" s="893"/>
      <c r="G31" s="894"/>
      <c r="H31" s="892"/>
      <c r="I31" s="893"/>
      <c r="J31" s="893"/>
      <c r="K31" s="893"/>
      <c r="L31" s="894"/>
    </row>
    <row r="32" spans="1:12" s="129" customFormat="1" x14ac:dyDescent="0.25">
      <c r="A32" s="254"/>
      <c r="B32" s="919"/>
      <c r="C32" s="893"/>
      <c r="D32" s="893"/>
      <c r="E32" s="893"/>
      <c r="F32" s="893"/>
      <c r="G32" s="894"/>
      <c r="H32" s="892"/>
      <c r="I32" s="893"/>
      <c r="J32" s="893"/>
      <c r="K32" s="893"/>
      <c r="L32" s="894"/>
    </row>
    <row r="33" spans="1:12" s="129" customFormat="1" x14ac:dyDescent="0.25">
      <c r="A33" s="254"/>
      <c r="B33" s="919"/>
      <c r="C33" s="893"/>
      <c r="D33" s="893"/>
      <c r="E33" s="893"/>
      <c r="F33" s="893"/>
      <c r="G33" s="894"/>
      <c r="H33" s="892"/>
      <c r="I33" s="893"/>
      <c r="J33" s="893"/>
      <c r="K33" s="893"/>
      <c r="L33" s="894"/>
    </row>
    <row r="34" spans="1:12" s="129" customFormat="1" x14ac:dyDescent="0.25">
      <c r="A34" s="254"/>
      <c r="B34" s="919"/>
      <c r="C34" s="893"/>
      <c r="D34" s="893"/>
      <c r="E34" s="893"/>
      <c r="F34" s="893"/>
      <c r="G34" s="894"/>
      <c r="H34" s="892"/>
      <c r="I34" s="893"/>
      <c r="J34" s="893"/>
      <c r="K34" s="893"/>
      <c r="L34" s="894"/>
    </row>
    <row r="35" spans="1:12" s="129" customFormat="1" ht="15.75" thickBot="1" x14ac:dyDescent="0.3">
      <c r="A35" s="254"/>
      <c r="B35" s="919"/>
      <c r="C35" s="893"/>
      <c r="D35" s="893"/>
      <c r="E35" s="893"/>
      <c r="F35" s="893"/>
      <c r="G35" s="894"/>
      <c r="H35" s="892"/>
      <c r="I35" s="893"/>
      <c r="J35" s="893"/>
      <c r="K35" s="893"/>
      <c r="L35" s="894"/>
    </row>
    <row r="36" spans="1:12" s="129" customFormat="1" ht="14.45" customHeight="1" x14ac:dyDescent="0.25">
      <c r="A36" s="254"/>
      <c r="B36" s="924" t="s">
        <v>1339</v>
      </c>
      <c r="C36" s="924"/>
      <c r="D36" s="924"/>
      <c r="E36" s="924"/>
      <c r="F36" s="924"/>
      <c r="G36" s="925"/>
      <c r="H36" s="935" t="s">
        <v>1338</v>
      </c>
      <c r="I36" s="936"/>
      <c r="J36" s="936"/>
      <c r="K36" s="936"/>
      <c r="L36" s="937"/>
    </row>
    <row r="37" spans="1:12" s="129" customFormat="1" ht="32.25" customHeight="1" thickBot="1" x14ac:dyDescent="0.3">
      <c r="A37" s="254"/>
      <c r="B37" s="927"/>
      <c r="C37" s="927"/>
      <c r="D37" s="927"/>
      <c r="E37" s="927"/>
      <c r="F37" s="927"/>
      <c r="G37" s="928"/>
      <c r="H37" s="938"/>
      <c r="I37" s="939"/>
      <c r="J37" s="939"/>
      <c r="K37" s="939"/>
      <c r="L37" s="940"/>
    </row>
    <row r="38" spans="1:12" s="129" customFormat="1" x14ac:dyDescent="0.25">
      <c r="A38" s="254"/>
      <c r="B38" s="896" t="s">
        <v>501</v>
      </c>
      <c r="C38" s="896"/>
      <c r="D38" s="896"/>
      <c r="E38" s="896"/>
      <c r="F38" s="896"/>
      <c r="G38" s="897"/>
      <c r="H38" s="895" t="s">
        <v>502</v>
      </c>
      <c r="I38" s="896"/>
      <c r="J38" s="896"/>
      <c r="K38" s="896"/>
      <c r="L38" s="897"/>
    </row>
    <row r="39" spans="1:12" s="129" customFormat="1" x14ac:dyDescent="0.25">
      <c r="A39" s="254"/>
      <c r="B39" s="919"/>
      <c r="C39" s="893"/>
      <c r="D39" s="893"/>
      <c r="E39" s="893"/>
      <c r="F39" s="893"/>
      <c r="G39" s="894"/>
      <c r="H39" s="892"/>
      <c r="I39" s="893"/>
      <c r="J39" s="893"/>
      <c r="K39" s="893"/>
      <c r="L39" s="894"/>
    </row>
    <row r="40" spans="1:12" s="129" customFormat="1" x14ac:dyDescent="0.25">
      <c r="A40" s="254"/>
      <c r="B40" s="919"/>
      <c r="C40" s="893"/>
      <c r="D40" s="893"/>
      <c r="E40" s="893"/>
      <c r="F40" s="893"/>
      <c r="G40" s="894"/>
      <c r="H40" s="892"/>
      <c r="I40" s="893"/>
      <c r="J40" s="893"/>
      <c r="K40" s="893"/>
      <c r="L40" s="894"/>
    </row>
    <row r="41" spans="1:12" s="129" customFormat="1" x14ac:dyDescent="0.25">
      <c r="A41" s="254"/>
      <c r="B41" s="919"/>
      <c r="C41" s="893"/>
      <c r="D41" s="893"/>
      <c r="E41" s="893"/>
      <c r="F41" s="893"/>
      <c r="G41" s="894"/>
      <c r="H41" s="892"/>
      <c r="I41" s="893"/>
      <c r="J41" s="893"/>
      <c r="K41" s="893"/>
      <c r="L41" s="894"/>
    </row>
    <row r="42" spans="1:12" s="129" customFormat="1" x14ac:dyDescent="0.25">
      <c r="A42" s="254"/>
      <c r="B42" s="919"/>
      <c r="C42" s="893"/>
      <c r="D42" s="893"/>
      <c r="E42" s="893"/>
      <c r="F42" s="893"/>
      <c r="G42" s="894"/>
      <c r="H42" s="892"/>
      <c r="I42" s="893"/>
      <c r="J42" s="893"/>
      <c r="K42" s="893"/>
      <c r="L42" s="894"/>
    </row>
    <row r="43" spans="1:12" s="129" customFormat="1" x14ac:dyDescent="0.25">
      <c r="A43" s="254"/>
      <c r="B43" s="919"/>
      <c r="C43" s="893"/>
      <c r="D43" s="893"/>
      <c r="E43" s="893"/>
      <c r="F43" s="893"/>
      <c r="G43" s="894"/>
      <c r="H43" s="892"/>
      <c r="I43" s="893"/>
      <c r="J43" s="893"/>
      <c r="K43" s="893"/>
      <c r="L43" s="894"/>
    </row>
    <row r="44" spans="1:12" s="129" customFormat="1" x14ac:dyDescent="0.25">
      <c r="A44" s="254"/>
      <c r="B44" s="919"/>
      <c r="C44" s="893"/>
      <c r="D44" s="893"/>
      <c r="E44" s="893"/>
      <c r="F44" s="893"/>
      <c r="G44" s="894"/>
      <c r="H44" s="892"/>
      <c r="I44" s="893"/>
      <c r="J44" s="893"/>
      <c r="K44" s="893"/>
      <c r="L44" s="894"/>
    </row>
    <row r="45" spans="1:12" s="129" customFormat="1" x14ac:dyDescent="0.25">
      <c r="A45" s="254"/>
      <c r="B45" s="919"/>
      <c r="C45" s="893"/>
      <c r="D45" s="893"/>
      <c r="E45" s="893"/>
      <c r="F45" s="893"/>
      <c r="G45" s="894"/>
      <c r="H45" s="892"/>
      <c r="I45" s="893"/>
      <c r="J45" s="893"/>
      <c r="K45" s="893"/>
      <c r="L45" s="894"/>
    </row>
    <row r="46" spans="1:12" s="129" customFormat="1" x14ac:dyDescent="0.25">
      <c r="A46" s="254"/>
      <c r="B46" s="919"/>
      <c r="C46" s="893"/>
      <c r="D46" s="893"/>
      <c r="E46" s="893"/>
      <c r="F46" s="893"/>
      <c r="G46" s="894"/>
      <c r="H46" s="892"/>
      <c r="I46" s="893"/>
      <c r="J46" s="893"/>
      <c r="K46" s="893"/>
      <c r="L46" s="894"/>
    </row>
    <row r="47" spans="1:12" s="129" customFormat="1" x14ac:dyDescent="0.25">
      <c r="A47" s="254"/>
      <c r="B47" s="919"/>
      <c r="C47" s="893"/>
      <c r="D47" s="893"/>
      <c r="E47" s="893"/>
      <c r="F47" s="893"/>
      <c r="G47" s="894"/>
      <c r="H47" s="892"/>
      <c r="I47" s="893"/>
      <c r="J47" s="893"/>
      <c r="K47" s="893"/>
      <c r="L47" s="894"/>
    </row>
    <row r="48" spans="1:12" s="129" customFormat="1" x14ac:dyDescent="0.25">
      <c r="A48" s="254"/>
      <c r="B48" s="919"/>
      <c r="C48" s="893"/>
      <c r="D48" s="893"/>
      <c r="E48" s="893"/>
      <c r="F48" s="893"/>
      <c r="G48" s="894"/>
      <c r="H48" s="892"/>
      <c r="I48" s="893"/>
      <c r="J48" s="893"/>
      <c r="K48" s="893"/>
      <c r="L48" s="894"/>
    </row>
    <row r="49" spans="1:12" s="129" customFormat="1" x14ac:dyDescent="0.25">
      <c r="A49" s="254"/>
      <c r="B49" s="919"/>
      <c r="C49" s="893"/>
      <c r="D49" s="893"/>
      <c r="E49" s="893"/>
      <c r="F49" s="893"/>
      <c r="G49" s="894"/>
      <c r="H49" s="892"/>
      <c r="I49" s="893"/>
      <c r="J49" s="893"/>
      <c r="K49" s="893"/>
      <c r="L49" s="894"/>
    </row>
    <row r="50" spans="1:12" s="129" customFormat="1" x14ac:dyDescent="0.25">
      <c r="A50" s="254"/>
      <c r="B50" s="919"/>
      <c r="C50" s="893"/>
      <c r="D50" s="893"/>
      <c r="E50" s="893"/>
      <c r="F50" s="893"/>
      <c r="G50" s="894"/>
      <c r="H50" s="892"/>
      <c r="I50" s="893"/>
      <c r="J50" s="893"/>
      <c r="K50" s="893"/>
      <c r="L50" s="894"/>
    </row>
    <row r="51" spans="1:12" s="129" customFormat="1" ht="15.75" thickBot="1" x14ac:dyDescent="0.3">
      <c r="A51" s="254"/>
      <c r="B51" s="919"/>
      <c r="C51" s="893"/>
      <c r="D51" s="893"/>
      <c r="E51" s="893"/>
      <c r="F51" s="893"/>
      <c r="G51" s="894"/>
      <c r="H51" s="892"/>
      <c r="I51" s="893"/>
      <c r="J51" s="893"/>
      <c r="K51" s="893"/>
      <c r="L51" s="894"/>
    </row>
    <row r="52" spans="1:12" s="129" customFormat="1" ht="15" customHeight="1" x14ac:dyDescent="0.25">
      <c r="A52" s="259"/>
      <c r="B52" s="941"/>
      <c r="C52" s="924"/>
      <c r="D52" s="924"/>
      <c r="E52" s="924"/>
      <c r="F52" s="924"/>
      <c r="G52" s="925"/>
      <c r="H52" s="929"/>
      <c r="I52" s="930"/>
      <c r="J52" s="930"/>
      <c r="K52" s="930"/>
      <c r="L52" s="931"/>
    </row>
    <row r="53" spans="1:12" s="129" customFormat="1" ht="15.75" thickBot="1" x14ac:dyDescent="0.3">
      <c r="A53" s="258"/>
      <c r="B53" s="926"/>
      <c r="C53" s="927"/>
      <c r="D53" s="927"/>
      <c r="E53" s="927"/>
      <c r="F53" s="927"/>
      <c r="G53" s="928"/>
      <c r="H53" s="932"/>
      <c r="I53" s="933"/>
      <c r="J53" s="933"/>
      <c r="K53" s="933"/>
      <c r="L53" s="934"/>
    </row>
    <row r="54" spans="1:12" x14ac:dyDescent="0.25">
      <c r="B54" s="895"/>
      <c r="C54" s="896"/>
      <c r="D54" s="896"/>
      <c r="E54" s="896"/>
      <c r="F54" s="896"/>
      <c r="G54" s="897"/>
      <c r="H54" s="895"/>
      <c r="I54" s="896"/>
      <c r="J54" s="896"/>
      <c r="K54" s="896"/>
      <c r="L54" s="897"/>
    </row>
    <row r="55" spans="1:12" x14ac:dyDescent="0.25">
      <c r="B55" s="892"/>
      <c r="C55" s="919"/>
      <c r="D55" s="919"/>
      <c r="E55" s="919"/>
      <c r="F55" s="919"/>
      <c r="G55" s="894"/>
      <c r="H55" s="892"/>
      <c r="I55" s="893"/>
      <c r="J55" s="893"/>
      <c r="K55" s="893"/>
      <c r="L55" s="894"/>
    </row>
    <row r="56" spans="1:12" x14ac:dyDescent="0.25">
      <c r="B56" s="892"/>
      <c r="C56" s="919"/>
      <c r="D56" s="919"/>
      <c r="E56" s="919"/>
      <c r="F56" s="919"/>
      <c r="G56" s="894"/>
      <c r="H56" s="892"/>
      <c r="I56" s="893"/>
      <c r="J56" s="893"/>
      <c r="K56" s="893"/>
      <c r="L56" s="894"/>
    </row>
    <row r="57" spans="1:12" x14ac:dyDescent="0.25">
      <c r="B57" s="892"/>
      <c r="C57" s="919"/>
      <c r="D57" s="919"/>
      <c r="E57" s="919"/>
      <c r="F57" s="919"/>
      <c r="G57" s="894"/>
      <c r="H57" s="892"/>
      <c r="I57" s="893"/>
      <c r="J57" s="893"/>
      <c r="K57" s="893"/>
      <c r="L57" s="894"/>
    </row>
    <row r="58" spans="1:12" x14ac:dyDescent="0.25">
      <c r="B58" s="892"/>
      <c r="C58" s="919"/>
      <c r="D58" s="919"/>
      <c r="E58" s="919"/>
      <c r="F58" s="919"/>
      <c r="G58" s="894"/>
      <c r="H58" s="892"/>
      <c r="I58" s="893"/>
      <c r="J58" s="893"/>
      <c r="K58" s="893"/>
      <c r="L58" s="894"/>
    </row>
    <row r="59" spans="1:12" x14ac:dyDescent="0.25">
      <c r="B59" s="892"/>
      <c r="C59" s="919"/>
      <c r="D59" s="919"/>
      <c r="E59" s="919"/>
      <c r="F59" s="919"/>
      <c r="G59" s="894"/>
      <c r="H59" s="892"/>
      <c r="I59" s="893"/>
      <c r="J59" s="893"/>
      <c r="K59" s="893"/>
      <c r="L59" s="894"/>
    </row>
    <row r="60" spans="1:12" x14ac:dyDescent="0.25">
      <c r="B60" s="892"/>
      <c r="C60" s="919"/>
      <c r="D60" s="919"/>
      <c r="E60" s="919"/>
      <c r="F60" s="919"/>
      <c r="G60" s="894"/>
      <c r="H60" s="892"/>
      <c r="I60" s="893"/>
      <c r="J60" s="893"/>
      <c r="K60" s="893"/>
      <c r="L60" s="894"/>
    </row>
    <row r="61" spans="1:12" x14ac:dyDescent="0.25">
      <c r="B61" s="892"/>
      <c r="C61" s="919"/>
      <c r="D61" s="919"/>
      <c r="E61" s="919"/>
      <c r="F61" s="919"/>
      <c r="G61" s="894"/>
      <c r="H61" s="892"/>
      <c r="I61" s="893"/>
      <c r="J61" s="893"/>
      <c r="K61" s="893"/>
      <c r="L61" s="894"/>
    </row>
    <row r="62" spans="1:12" x14ac:dyDescent="0.25">
      <c r="B62" s="892"/>
      <c r="C62" s="919"/>
      <c r="D62" s="919"/>
      <c r="E62" s="919"/>
      <c r="F62" s="919"/>
      <c r="G62" s="894"/>
      <c r="H62" s="892"/>
      <c r="I62" s="893"/>
      <c r="J62" s="893"/>
      <c r="K62" s="893"/>
      <c r="L62" s="894"/>
    </row>
    <row r="63" spans="1:12" x14ac:dyDescent="0.25">
      <c r="B63" s="892"/>
      <c r="C63" s="919"/>
      <c r="D63" s="919"/>
      <c r="E63" s="919"/>
      <c r="F63" s="919"/>
      <c r="G63" s="894"/>
      <c r="H63" s="892"/>
      <c r="I63" s="893"/>
      <c r="J63" s="893"/>
      <c r="K63" s="893"/>
      <c r="L63" s="894"/>
    </row>
    <row r="64" spans="1:12" x14ac:dyDescent="0.25">
      <c r="B64" s="892"/>
      <c r="C64" s="919"/>
      <c r="D64" s="919"/>
      <c r="E64" s="919"/>
      <c r="F64" s="919"/>
      <c r="G64" s="894"/>
      <c r="H64" s="892"/>
      <c r="I64" s="893"/>
      <c r="J64" s="893"/>
      <c r="K64" s="893"/>
      <c r="L64" s="894"/>
    </row>
    <row r="65" spans="2:12" x14ac:dyDescent="0.25">
      <c r="B65" s="892"/>
      <c r="C65" s="919"/>
      <c r="D65" s="919"/>
      <c r="E65" s="919"/>
      <c r="F65" s="919"/>
      <c r="G65" s="894"/>
      <c r="H65" s="892"/>
      <c r="I65" s="893"/>
      <c r="J65" s="893"/>
      <c r="K65" s="893"/>
      <c r="L65" s="894"/>
    </row>
    <row r="66" spans="2:12" x14ac:dyDescent="0.25">
      <c r="B66" s="892"/>
      <c r="C66" s="919"/>
      <c r="D66" s="919"/>
      <c r="E66" s="919"/>
      <c r="F66" s="919"/>
      <c r="G66" s="894"/>
      <c r="H66" s="892"/>
      <c r="I66" s="893"/>
      <c r="J66" s="893"/>
      <c r="K66" s="893"/>
      <c r="L66" s="894"/>
    </row>
    <row r="67" spans="2:12" ht="15.75" thickBot="1" x14ac:dyDescent="0.3">
      <c r="B67" s="920"/>
      <c r="C67" s="921"/>
      <c r="D67" s="921"/>
      <c r="E67" s="921"/>
      <c r="F67" s="921"/>
      <c r="G67" s="922"/>
      <c r="H67" s="892"/>
      <c r="I67" s="893"/>
      <c r="J67" s="893"/>
      <c r="K67" s="893"/>
      <c r="L67" s="894"/>
    </row>
    <row r="68" spans="2:12" ht="28.9" customHeight="1" x14ac:dyDescent="0.25">
      <c r="B68" s="923"/>
      <c r="C68" s="924"/>
      <c r="D68" s="924"/>
      <c r="E68" s="924"/>
      <c r="F68" s="924"/>
      <c r="G68" s="925"/>
      <c r="H68" s="929"/>
      <c r="I68" s="930"/>
      <c r="J68" s="930"/>
      <c r="K68" s="930"/>
      <c r="L68" s="931"/>
    </row>
    <row r="69" spans="2:12" ht="23.45" customHeight="1" thickBot="1" x14ac:dyDescent="0.3">
      <c r="B69" s="926"/>
      <c r="C69" s="927"/>
      <c r="D69" s="927"/>
      <c r="E69" s="927"/>
      <c r="F69" s="927"/>
      <c r="G69" s="928"/>
      <c r="H69" s="932"/>
      <c r="I69" s="933"/>
      <c r="J69" s="933"/>
      <c r="K69" s="933"/>
      <c r="L69" s="934"/>
    </row>
    <row r="70" spans="2:12" x14ac:dyDescent="0.25">
      <c r="B70" s="895" t="s">
        <v>501</v>
      </c>
      <c r="C70" s="896"/>
      <c r="D70" s="896"/>
      <c r="E70" s="896"/>
      <c r="F70" s="896"/>
      <c r="G70" s="897"/>
      <c r="H70" s="895" t="s">
        <v>502</v>
      </c>
      <c r="I70" s="896"/>
      <c r="J70" s="896"/>
      <c r="K70" s="896"/>
      <c r="L70" s="897"/>
    </row>
    <row r="71" spans="2:12" x14ac:dyDescent="0.25">
      <c r="B71" s="892"/>
      <c r="C71" s="919"/>
      <c r="D71" s="919"/>
      <c r="E71" s="919"/>
      <c r="F71" s="919"/>
      <c r="G71" s="894"/>
      <c r="H71" s="892"/>
      <c r="I71" s="893"/>
      <c r="J71" s="893"/>
      <c r="K71" s="893"/>
      <c r="L71" s="894"/>
    </row>
    <row r="72" spans="2:12" x14ac:dyDescent="0.25">
      <c r="B72" s="892"/>
      <c r="C72" s="919"/>
      <c r="D72" s="919"/>
      <c r="E72" s="919"/>
      <c r="F72" s="919"/>
      <c r="G72" s="894"/>
      <c r="H72" s="892"/>
      <c r="I72" s="893"/>
      <c r="J72" s="893"/>
      <c r="K72" s="893"/>
      <c r="L72" s="894"/>
    </row>
    <row r="73" spans="2:12" x14ac:dyDescent="0.25">
      <c r="B73" s="892"/>
      <c r="C73" s="919"/>
      <c r="D73" s="919"/>
      <c r="E73" s="919"/>
      <c r="F73" s="919"/>
      <c r="G73" s="894"/>
      <c r="H73" s="892"/>
      <c r="I73" s="893"/>
      <c r="J73" s="893"/>
      <c r="K73" s="893"/>
      <c r="L73" s="894"/>
    </row>
    <row r="74" spans="2:12" x14ac:dyDescent="0.25">
      <c r="B74" s="892"/>
      <c r="C74" s="919"/>
      <c r="D74" s="919"/>
      <c r="E74" s="919"/>
      <c r="F74" s="919"/>
      <c r="G74" s="894"/>
      <c r="H74" s="892"/>
      <c r="I74" s="893"/>
      <c r="J74" s="893"/>
      <c r="K74" s="893"/>
      <c r="L74" s="894"/>
    </row>
    <row r="75" spans="2:12" x14ac:dyDescent="0.25">
      <c r="B75" s="892"/>
      <c r="C75" s="919"/>
      <c r="D75" s="919"/>
      <c r="E75" s="919"/>
      <c r="F75" s="919"/>
      <c r="G75" s="894"/>
      <c r="H75" s="892"/>
      <c r="I75" s="893"/>
      <c r="J75" s="893"/>
      <c r="K75" s="893"/>
      <c r="L75" s="894"/>
    </row>
    <row r="76" spans="2:12" x14ac:dyDescent="0.25">
      <c r="B76" s="892"/>
      <c r="C76" s="919"/>
      <c r="D76" s="919"/>
      <c r="E76" s="919"/>
      <c r="F76" s="919"/>
      <c r="G76" s="894"/>
      <c r="H76" s="892"/>
      <c r="I76" s="893"/>
      <c r="J76" s="893"/>
      <c r="K76" s="893"/>
      <c r="L76" s="894"/>
    </row>
    <row r="77" spans="2:12" x14ac:dyDescent="0.25">
      <c r="B77" s="892"/>
      <c r="C77" s="919"/>
      <c r="D77" s="919"/>
      <c r="E77" s="919"/>
      <c r="F77" s="919"/>
      <c r="G77" s="894"/>
      <c r="H77" s="892"/>
      <c r="I77" s="893"/>
      <c r="J77" s="893"/>
      <c r="K77" s="893"/>
      <c r="L77" s="894"/>
    </row>
    <row r="78" spans="2:12" x14ac:dyDescent="0.25">
      <c r="B78" s="892"/>
      <c r="C78" s="919"/>
      <c r="D78" s="919"/>
      <c r="E78" s="919"/>
      <c r="F78" s="919"/>
      <c r="G78" s="894"/>
      <c r="H78" s="892"/>
      <c r="I78" s="893"/>
      <c r="J78" s="893"/>
      <c r="K78" s="893"/>
      <c r="L78" s="894"/>
    </row>
    <row r="79" spans="2:12" x14ac:dyDescent="0.25">
      <c r="B79" s="892"/>
      <c r="C79" s="919"/>
      <c r="D79" s="919"/>
      <c r="E79" s="919"/>
      <c r="F79" s="919"/>
      <c r="G79" s="894"/>
      <c r="H79" s="892"/>
      <c r="I79" s="893"/>
      <c r="J79" s="893"/>
      <c r="K79" s="893"/>
      <c r="L79" s="894"/>
    </row>
    <row r="80" spans="2:12" x14ac:dyDescent="0.25">
      <c r="B80" s="892"/>
      <c r="C80" s="919"/>
      <c r="D80" s="919"/>
      <c r="E80" s="919"/>
      <c r="F80" s="919"/>
      <c r="G80" s="894"/>
      <c r="H80" s="892"/>
      <c r="I80" s="893"/>
      <c r="J80" s="893"/>
      <c r="K80" s="893"/>
      <c r="L80" s="894"/>
    </row>
    <row r="81" spans="2:12" x14ac:dyDescent="0.25">
      <c r="B81" s="892"/>
      <c r="C81" s="919"/>
      <c r="D81" s="919"/>
      <c r="E81" s="919"/>
      <c r="F81" s="919"/>
      <c r="G81" s="894"/>
      <c r="H81" s="892"/>
      <c r="I81" s="893"/>
      <c r="J81" s="893"/>
      <c r="K81" s="893"/>
      <c r="L81" s="894"/>
    </row>
    <row r="82" spans="2:12" ht="37.15" customHeight="1" x14ac:dyDescent="0.25">
      <c r="B82" s="892"/>
      <c r="C82" s="919"/>
      <c r="D82" s="919"/>
      <c r="E82" s="919"/>
      <c r="F82" s="919"/>
      <c r="G82" s="894"/>
      <c r="H82" s="892"/>
      <c r="I82" s="893"/>
      <c r="J82" s="893"/>
      <c r="K82" s="893"/>
      <c r="L82" s="894"/>
    </row>
    <row r="83" spans="2:12" ht="15.75" thickBot="1" x14ac:dyDescent="0.3">
      <c r="B83" s="920"/>
      <c r="C83" s="921"/>
      <c r="D83" s="921"/>
      <c r="E83" s="921"/>
      <c r="F83" s="921"/>
      <c r="G83" s="922"/>
      <c r="H83" s="892"/>
      <c r="I83" s="893"/>
      <c r="J83" s="893"/>
      <c r="K83" s="893"/>
      <c r="L83" s="894"/>
    </row>
    <row r="84" spans="2:12" x14ac:dyDescent="0.25">
      <c r="B84" s="923"/>
      <c r="C84" s="924"/>
      <c r="D84" s="924"/>
      <c r="E84" s="924"/>
      <c r="F84" s="924"/>
      <c r="G84" s="925"/>
      <c r="H84" s="929"/>
      <c r="I84" s="930"/>
      <c r="J84" s="930"/>
      <c r="K84" s="930"/>
      <c r="L84" s="931"/>
    </row>
    <row r="85" spans="2:12" ht="15.75" thickBot="1" x14ac:dyDescent="0.3">
      <c r="B85" s="926"/>
      <c r="C85" s="927"/>
      <c r="D85" s="927"/>
      <c r="E85" s="927"/>
      <c r="F85" s="927"/>
      <c r="G85" s="928"/>
      <c r="H85" s="932"/>
      <c r="I85" s="933"/>
      <c r="J85" s="933"/>
      <c r="K85" s="933"/>
      <c r="L85" s="934"/>
    </row>
    <row r="86" spans="2:12" x14ac:dyDescent="0.25">
      <c r="B86" s="895" t="s">
        <v>501</v>
      </c>
      <c r="C86" s="896"/>
      <c r="D86" s="896"/>
      <c r="E86" s="896"/>
      <c r="F86" s="896"/>
      <c r="G86" s="897"/>
      <c r="H86" s="895" t="s">
        <v>502</v>
      </c>
      <c r="I86" s="896"/>
      <c r="J86" s="896"/>
      <c r="K86" s="896"/>
      <c r="L86" s="897"/>
    </row>
    <row r="87" spans="2:12" x14ac:dyDescent="0.25">
      <c r="B87" s="892"/>
      <c r="C87" s="919"/>
      <c r="D87" s="919"/>
      <c r="E87" s="919"/>
      <c r="F87" s="919"/>
      <c r="G87" s="894"/>
      <c r="H87" s="892"/>
      <c r="I87" s="893"/>
      <c r="J87" s="893"/>
      <c r="K87" s="893"/>
      <c r="L87" s="894"/>
    </row>
    <row r="88" spans="2:12" x14ac:dyDescent="0.25">
      <c r="B88" s="892"/>
      <c r="C88" s="919"/>
      <c r="D88" s="919"/>
      <c r="E88" s="919"/>
      <c r="F88" s="919"/>
      <c r="G88" s="894"/>
      <c r="H88" s="892"/>
      <c r="I88" s="893"/>
      <c r="J88" s="893"/>
      <c r="K88" s="893"/>
      <c r="L88" s="894"/>
    </row>
    <row r="89" spans="2:12" x14ac:dyDescent="0.25">
      <c r="B89" s="892"/>
      <c r="C89" s="919"/>
      <c r="D89" s="919"/>
      <c r="E89" s="919"/>
      <c r="F89" s="919"/>
      <c r="G89" s="894"/>
      <c r="H89" s="892"/>
      <c r="I89" s="893"/>
      <c r="J89" s="893"/>
      <c r="K89" s="893"/>
      <c r="L89" s="894"/>
    </row>
    <row r="90" spans="2:12" x14ac:dyDescent="0.25">
      <c r="B90" s="892"/>
      <c r="C90" s="919"/>
      <c r="D90" s="919"/>
      <c r="E90" s="919"/>
      <c r="F90" s="919"/>
      <c r="G90" s="894"/>
      <c r="H90" s="892"/>
      <c r="I90" s="893"/>
      <c r="J90" s="893"/>
      <c r="K90" s="893"/>
      <c r="L90" s="894"/>
    </row>
    <row r="91" spans="2:12" x14ac:dyDescent="0.25">
      <c r="B91" s="892"/>
      <c r="C91" s="919"/>
      <c r="D91" s="919"/>
      <c r="E91" s="919"/>
      <c r="F91" s="919"/>
      <c r="G91" s="894"/>
      <c r="H91" s="892"/>
      <c r="I91" s="893"/>
      <c r="J91" s="893"/>
      <c r="K91" s="893"/>
      <c r="L91" s="894"/>
    </row>
    <row r="92" spans="2:12" x14ac:dyDescent="0.25">
      <c r="B92" s="892"/>
      <c r="C92" s="919"/>
      <c r="D92" s="919"/>
      <c r="E92" s="919"/>
      <c r="F92" s="919"/>
      <c r="G92" s="894"/>
      <c r="H92" s="892"/>
      <c r="I92" s="893"/>
      <c r="J92" s="893"/>
      <c r="K92" s="893"/>
      <c r="L92" s="894"/>
    </row>
    <row r="93" spans="2:12" x14ac:dyDescent="0.25">
      <c r="B93" s="892"/>
      <c r="C93" s="919"/>
      <c r="D93" s="919"/>
      <c r="E93" s="919"/>
      <c r="F93" s="919"/>
      <c r="G93" s="894"/>
      <c r="H93" s="892"/>
      <c r="I93" s="893"/>
      <c r="J93" s="893"/>
      <c r="K93" s="893"/>
      <c r="L93" s="894"/>
    </row>
    <row r="94" spans="2:12" x14ac:dyDescent="0.25">
      <c r="B94" s="892"/>
      <c r="C94" s="919"/>
      <c r="D94" s="919"/>
      <c r="E94" s="919"/>
      <c r="F94" s="919"/>
      <c r="G94" s="894"/>
      <c r="H94" s="892"/>
      <c r="I94" s="893"/>
      <c r="J94" s="893"/>
      <c r="K94" s="893"/>
      <c r="L94" s="894"/>
    </row>
    <row r="95" spans="2:12" x14ac:dyDescent="0.25">
      <c r="B95" s="892"/>
      <c r="C95" s="919"/>
      <c r="D95" s="919"/>
      <c r="E95" s="919"/>
      <c r="F95" s="919"/>
      <c r="G95" s="894"/>
      <c r="H95" s="892"/>
      <c r="I95" s="893"/>
      <c r="J95" s="893"/>
      <c r="K95" s="893"/>
      <c r="L95" s="894"/>
    </row>
    <row r="96" spans="2:12" x14ac:dyDescent="0.25">
      <c r="B96" s="892"/>
      <c r="C96" s="919"/>
      <c r="D96" s="919"/>
      <c r="E96" s="919"/>
      <c r="F96" s="919"/>
      <c r="G96" s="894"/>
      <c r="H96" s="892"/>
      <c r="I96" s="893"/>
      <c r="J96" s="893"/>
      <c r="K96" s="893"/>
      <c r="L96" s="894"/>
    </row>
    <row r="97" spans="2:12" x14ac:dyDescent="0.25">
      <c r="B97" s="892"/>
      <c r="C97" s="919"/>
      <c r="D97" s="919"/>
      <c r="E97" s="919"/>
      <c r="F97" s="919"/>
      <c r="G97" s="894"/>
      <c r="H97" s="892"/>
      <c r="I97" s="893"/>
      <c r="J97" s="893"/>
      <c r="K97" s="893"/>
      <c r="L97" s="894"/>
    </row>
    <row r="98" spans="2:12" x14ac:dyDescent="0.25">
      <c r="B98" s="892"/>
      <c r="C98" s="919"/>
      <c r="D98" s="919"/>
      <c r="E98" s="919"/>
      <c r="F98" s="919"/>
      <c r="G98" s="894"/>
      <c r="H98" s="892"/>
      <c r="I98" s="893"/>
      <c r="J98" s="893"/>
      <c r="K98" s="893"/>
      <c r="L98" s="894"/>
    </row>
    <row r="99" spans="2:12" ht="15.75" thickBot="1" x14ac:dyDescent="0.3">
      <c r="B99" s="920"/>
      <c r="C99" s="921"/>
      <c r="D99" s="921"/>
      <c r="E99" s="921"/>
      <c r="F99" s="921"/>
      <c r="G99" s="922"/>
      <c r="H99" s="892"/>
      <c r="I99" s="893"/>
      <c r="J99" s="893"/>
      <c r="K99" s="893"/>
      <c r="L99" s="894"/>
    </row>
    <row r="100" spans="2:12" x14ac:dyDescent="0.25">
      <c r="B100" s="923"/>
      <c r="C100" s="924"/>
      <c r="D100" s="924"/>
      <c r="E100" s="924"/>
      <c r="F100" s="924"/>
      <c r="G100" s="925"/>
      <c r="H100" s="929"/>
      <c r="I100" s="930"/>
      <c r="J100" s="930"/>
      <c r="K100" s="930"/>
      <c r="L100" s="931"/>
    </row>
    <row r="101" spans="2:12" ht="15.75" thickBot="1" x14ac:dyDescent="0.3">
      <c r="B101" s="926"/>
      <c r="C101" s="927"/>
      <c r="D101" s="927"/>
      <c r="E101" s="927"/>
      <c r="F101" s="927"/>
      <c r="G101" s="928"/>
      <c r="H101" s="932"/>
      <c r="I101" s="933"/>
      <c r="J101" s="933"/>
      <c r="K101" s="933"/>
      <c r="L101" s="934"/>
    </row>
  </sheetData>
  <mergeCells count="31">
    <mergeCell ref="B6:G19"/>
    <mergeCell ref="H6:L19"/>
    <mergeCell ref="B20:G21"/>
    <mergeCell ref="H20:L21"/>
    <mergeCell ref="B22:G35"/>
    <mergeCell ref="H22:L35"/>
    <mergeCell ref="B1:L2"/>
    <mergeCell ref="B3:E3"/>
    <mergeCell ref="G3:I3"/>
    <mergeCell ref="J3:L3"/>
    <mergeCell ref="B4:H5"/>
    <mergeCell ref="K4:L4"/>
    <mergeCell ref="K5:L5"/>
    <mergeCell ref="B36:G37"/>
    <mergeCell ref="H36:L37"/>
    <mergeCell ref="B38:G51"/>
    <mergeCell ref="H38:L51"/>
    <mergeCell ref="B70:G83"/>
    <mergeCell ref="H70:L83"/>
    <mergeCell ref="B52:G53"/>
    <mergeCell ref="H52:L53"/>
    <mergeCell ref="B54:G67"/>
    <mergeCell ref="H54:L67"/>
    <mergeCell ref="B68:G69"/>
    <mergeCell ref="H68:L69"/>
    <mergeCell ref="B86:G99"/>
    <mergeCell ref="H86:L99"/>
    <mergeCell ref="B100:G101"/>
    <mergeCell ref="H100:L101"/>
    <mergeCell ref="B84:G85"/>
    <mergeCell ref="H84:L85"/>
  </mergeCells>
  <pageMargins left="0.7" right="0.7" top="0.75" bottom="0.75" header="0.3" footer="0.3"/>
  <pageSetup paperSize="9" scale="65" orientation="portrait" r:id="rId1"/>
  <rowBreaks count="1" manualBreakCount="1">
    <brk id="69" min="1"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zoomScale="85" zoomScaleNormal="100" zoomScaleSheetLayoutView="85" zoomScalePageLayoutView="110" workbookViewId="0">
      <selection activeCell="O14" sqref="O14"/>
    </sheetView>
  </sheetViews>
  <sheetFormatPr baseColWidth="10" defaultColWidth="12" defaultRowHeight="15" x14ac:dyDescent="0.25"/>
  <cols>
    <col min="1" max="1" width="3.85546875" style="129" customWidth="1"/>
    <col min="2" max="2" width="4.85546875" style="129" customWidth="1"/>
    <col min="3" max="3" width="8.7109375" style="129" customWidth="1"/>
    <col min="4" max="4" width="8.42578125" style="129" customWidth="1"/>
    <col min="5" max="5" width="12" style="129"/>
    <col min="6" max="6" width="12.5703125" style="129" customWidth="1"/>
    <col min="7" max="7" width="10" style="129" customWidth="1"/>
    <col min="8" max="8" width="9" style="129" customWidth="1"/>
    <col min="9" max="9" width="23.5703125" style="129" customWidth="1"/>
    <col min="10" max="10" width="13.7109375" style="129" customWidth="1"/>
    <col min="11" max="11" width="14.140625" style="129" customWidth="1"/>
    <col min="12" max="12" width="10" style="129" customWidth="1"/>
    <col min="13" max="13" width="12" style="129" hidden="1" customWidth="1"/>
    <col min="14" max="16384" width="12" style="129"/>
  </cols>
  <sheetData>
    <row r="1" spans="2:12" ht="27.75" customHeight="1" x14ac:dyDescent="0.25">
      <c r="B1" s="960" t="s">
        <v>251</v>
      </c>
      <c r="C1" s="907"/>
      <c r="D1" s="907"/>
      <c r="E1" s="907"/>
      <c r="F1" s="907"/>
      <c r="G1" s="907"/>
      <c r="H1" s="907"/>
      <c r="I1" s="907"/>
      <c r="J1" s="907"/>
      <c r="K1" s="907"/>
      <c r="L1" s="942"/>
    </row>
    <row r="2" spans="2:12" ht="11.25" customHeight="1" x14ac:dyDescent="0.25">
      <c r="B2" s="961"/>
      <c r="C2" s="908"/>
      <c r="D2" s="908"/>
      <c r="E2" s="908"/>
      <c r="F2" s="908"/>
      <c r="G2" s="908"/>
      <c r="H2" s="908"/>
      <c r="I2" s="908"/>
      <c r="J2" s="908"/>
      <c r="K2" s="908"/>
      <c r="L2" s="944"/>
    </row>
    <row r="3" spans="2:12" ht="24.95" customHeight="1" x14ac:dyDescent="0.25">
      <c r="B3" s="947" t="s">
        <v>289</v>
      </c>
      <c r="C3" s="945"/>
      <c r="D3" s="945"/>
      <c r="E3" s="946"/>
      <c r="F3" s="97">
        <v>44287</v>
      </c>
      <c r="G3" s="947" t="s">
        <v>290</v>
      </c>
      <c r="H3" s="945"/>
      <c r="I3" s="946"/>
      <c r="J3" s="948">
        <v>44293</v>
      </c>
      <c r="K3" s="962"/>
      <c r="L3" s="963"/>
    </row>
    <row r="4" spans="2:12" ht="24.95" customHeight="1" x14ac:dyDescent="0.25">
      <c r="B4" s="964" t="s">
        <v>250</v>
      </c>
      <c r="C4" s="949"/>
      <c r="D4" s="949"/>
      <c r="E4" s="949"/>
      <c r="F4" s="949"/>
      <c r="G4" s="949"/>
      <c r="H4" s="950"/>
      <c r="I4" s="354" t="s">
        <v>488</v>
      </c>
      <c r="J4" s="354" t="s">
        <v>2</v>
      </c>
      <c r="K4" s="899" t="s">
        <v>0</v>
      </c>
      <c r="L4" s="953"/>
    </row>
    <row r="5" spans="2:12" ht="24.95" customHeight="1" thickBot="1" x14ac:dyDescent="0.3">
      <c r="B5" s="965"/>
      <c r="C5" s="966"/>
      <c r="D5" s="966"/>
      <c r="E5" s="966"/>
      <c r="F5" s="966"/>
      <c r="G5" s="966"/>
      <c r="H5" s="967"/>
      <c r="I5" s="81" t="s">
        <v>489</v>
      </c>
      <c r="J5" s="132">
        <v>2</v>
      </c>
      <c r="K5" s="968" t="s">
        <v>291</v>
      </c>
      <c r="L5" s="969"/>
    </row>
    <row r="6" spans="2:12" ht="24.95" customHeight="1" thickBot="1" x14ac:dyDescent="0.3">
      <c r="B6" s="985" t="s">
        <v>507</v>
      </c>
      <c r="C6" s="986"/>
      <c r="D6" s="986"/>
      <c r="E6" s="986"/>
      <c r="F6" s="986"/>
      <c r="G6" s="986"/>
      <c r="H6" s="986"/>
      <c r="I6" s="986"/>
      <c r="J6" s="986"/>
      <c r="K6" s="986"/>
      <c r="L6" s="987"/>
    </row>
    <row r="7" spans="2:12" ht="15.75" customHeight="1" x14ac:dyDescent="0.25">
      <c r="B7" s="892" t="s">
        <v>451</v>
      </c>
      <c r="C7" s="893"/>
      <c r="D7" s="893"/>
      <c r="E7" s="893"/>
      <c r="F7" s="893"/>
      <c r="G7" s="894"/>
      <c r="H7" s="892" t="s">
        <v>452</v>
      </c>
      <c r="I7" s="893"/>
      <c r="J7" s="893"/>
      <c r="K7" s="893"/>
      <c r="L7" s="894"/>
    </row>
    <row r="8" spans="2:12" x14ac:dyDescent="0.25">
      <c r="B8" s="892"/>
      <c r="C8" s="893"/>
      <c r="D8" s="893"/>
      <c r="E8" s="893"/>
      <c r="F8" s="893"/>
      <c r="G8" s="894"/>
      <c r="H8" s="892"/>
      <c r="I8" s="893"/>
      <c r="J8" s="893"/>
      <c r="K8" s="893"/>
      <c r="L8" s="894"/>
    </row>
    <row r="9" spans="2:12" x14ac:dyDescent="0.25">
      <c r="B9" s="892"/>
      <c r="C9" s="893"/>
      <c r="D9" s="893"/>
      <c r="E9" s="893"/>
      <c r="F9" s="893"/>
      <c r="G9" s="894"/>
      <c r="H9" s="892"/>
      <c r="I9" s="893"/>
      <c r="J9" s="893"/>
      <c r="K9" s="893"/>
      <c r="L9" s="894"/>
    </row>
    <row r="10" spans="2:12" x14ac:dyDescent="0.25">
      <c r="B10" s="892"/>
      <c r="C10" s="893"/>
      <c r="D10" s="893"/>
      <c r="E10" s="893"/>
      <c r="F10" s="893"/>
      <c r="G10" s="894"/>
      <c r="H10" s="892"/>
      <c r="I10" s="893"/>
      <c r="J10" s="893"/>
      <c r="K10" s="893"/>
      <c r="L10" s="894"/>
    </row>
    <row r="11" spans="2:12" x14ac:dyDescent="0.25">
      <c r="B11" s="892"/>
      <c r="C11" s="893"/>
      <c r="D11" s="893"/>
      <c r="E11" s="893"/>
      <c r="F11" s="893"/>
      <c r="G11" s="894"/>
      <c r="H11" s="892"/>
      <c r="I11" s="893"/>
      <c r="J11" s="893"/>
      <c r="K11" s="893"/>
      <c r="L11" s="894"/>
    </row>
    <row r="12" spans="2:12" x14ac:dyDescent="0.25">
      <c r="B12" s="892"/>
      <c r="C12" s="893"/>
      <c r="D12" s="893"/>
      <c r="E12" s="893"/>
      <c r="F12" s="893"/>
      <c r="G12" s="894"/>
      <c r="H12" s="892"/>
      <c r="I12" s="893"/>
      <c r="J12" s="893"/>
      <c r="K12" s="893"/>
      <c r="L12" s="894"/>
    </row>
    <row r="13" spans="2:12" x14ac:dyDescent="0.25">
      <c r="B13" s="892"/>
      <c r="C13" s="893"/>
      <c r="D13" s="893"/>
      <c r="E13" s="893"/>
      <c r="F13" s="893"/>
      <c r="G13" s="894"/>
      <c r="H13" s="892"/>
      <c r="I13" s="893"/>
      <c r="J13" s="893"/>
      <c r="K13" s="893"/>
      <c r="L13" s="894"/>
    </row>
    <row r="14" spans="2:12" x14ac:dyDescent="0.25">
      <c r="B14" s="892"/>
      <c r="C14" s="893"/>
      <c r="D14" s="893"/>
      <c r="E14" s="893"/>
      <c r="F14" s="893"/>
      <c r="G14" s="894"/>
      <c r="H14" s="892"/>
      <c r="I14" s="893"/>
      <c r="J14" s="893"/>
      <c r="K14" s="893"/>
      <c r="L14" s="894"/>
    </row>
    <row r="15" spans="2:12" x14ac:dyDescent="0.25">
      <c r="B15" s="892"/>
      <c r="C15" s="893"/>
      <c r="D15" s="893"/>
      <c r="E15" s="893"/>
      <c r="F15" s="893"/>
      <c r="G15" s="894"/>
      <c r="H15" s="892"/>
      <c r="I15" s="893"/>
      <c r="J15" s="893"/>
      <c r="K15" s="893"/>
      <c r="L15" s="894"/>
    </row>
    <row r="16" spans="2:12" x14ac:dyDescent="0.25">
      <c r="B16" s="892"/>
      <c r="C16" s="893"/>
      <c r="D16" s="893"/>
      <c r="E16" s="893"/>
      <c r="F16" s="893"/>
      <c r="G16" s="894"/>
      <c r="H16" s="892"/>
      <c r="I16" s="893"/>
      <c r="J16" s="893"/>
      <c r="K16" s="893"/>
      <c r="L16" s="894"/>
    </row>
    <row r="17" spans="2:13" x14ac:dyDescent="0.25">
      <c r="B17" s="892"/>
      <c r="C17" s="893"/>
      <c r="D17" s="893"/>
      <c r="E17" s="893"/>
      <c r="F17" s="893"/>
      <c r="G17" s="894"/>
      <c r="H17" s="892"/>
      <c r="I17" s="893"/>
      <c r="J17" s="893"/>
      <c r="K17" s="893"/>
      <c r="L17" s="894"/>
    </row>
    <row r="18" spans="2:13" x14ac:dyDescent="0.25">
      <c r="B18" s="892"/>
      <c r="C18" s="893"/>
      <c r="D18" s="893"/>
      <c r="E18" s="893"/>
      <c r="F18" s="893"/>
      <c r="G18" s="894"/>
      <c r="H18" s="892"/>
      <c r="I18" s="893"/>
      <c r="J18" s="893"/>
      <c r="K18" s="893"/>
      <c r="L18" s="894"/>
    </row>
    <row r="19" spans="2:13" x14ac:dyDescent="0.25">
      <c r="B19" s="892"/>
      <c r="C19" s="893"/>
      <c r="D19" s="893"/>
      <c r="E19" s="893"/>
      <c r="F19" s="893"/>
      <c r="G19" s="894"/>
      <c r="H19" s="892"/>
      <c r="I19" s="893"/>
      <c r="J19" s="893"/>
      <c r="K19" s="893"/>
      <c r="L19" s="894"/>
    </row>
    <row r="20" spans="2:13" ht="15.75" thickBot="1" x14ac:dyDescent="0.3">
      <c r="B20" s="892"/>
      <c r="C20" s="893"/>
      <c r="D20" s="893"/>
      <c r="E20" s="893"/>
      <c r="F20" s="893"/>
      <c r="G20" s="894"/>
      <c r="H20" s="892"/>
      <c r="I20" s="893"/>
      <c r="J20" s="893"/>
      <c r="K20" s="893"/>
      <c r="L20" s="894"/>
    </row>
    <row r="21" spans="2:13" ht="15" customHeight="1" x14ac:dyDescent="0.25">
      <c r="B21" s="970" t="s">
        <v>1222</v>
      </c>
      <c r="C21" s="971"/>
      <c r="D21" s="971"/>
      <c r="E21" s="971"/>
      <c r="F21" s="971"/>
      <c r="G21" s="972"/>
      <c r="H21" s="970" t="s">
        <v>1223</v>
      </c>
      <c r="I21" s="971"/>
      <c r="J21" s="971"/>
      <c r="K21" s="971"/>
      <c r="L21" s="971"/>
      <c r="M21" s="988"/>
    </row>
    <row r="22" spans="2:13" ht="37.5" customHeight="1" thickBot="1" x14ac:dyDescent="0.3">
      <c r="B22" s="973"/>
      <c r="C22" s="974"/>
      <c r="D22" s="974"/>
      <c r="E22" s="974"/>
      <c r="F22" s="974"/>
      <c r="G22" s="975"/>
      <c r="H22" s="973"/>
      <c r="I22" s="974"/>
      <c r="J22" s="974"/>
      <c r="K22" s="974"/>
      <c r="L22" s="974"/>
      <c r="M22" s="989"/>
    </row>
    <row r="23" spans="2:13" ht="15.75" customHeight="1" x14ac:dyDescent="0.25">
      <c r="B23" s="895" t="s">
        <v>499</v>
      </c>
      <c r="C23" s="896"/>
      <c r="D23" s="896"/>
      <c r="E23" s="896"/>
      <c r="F23" s="896"/>
      <c r="G23" s="897"/>
      <c r="H23" s="895" t="s">
        <v>500</v>
      </c>
      <c r="I23" s="896"/>
      <c r="J23" s="896"/>
      <c r="K23" s="896"/>
      <c r="L23" s="897"/>
    </row>
    <row r="24" spans="2:13" x14ac:dyDescent="0.25">
      <c r="B24" s="892"/>
      <c r="C24" s="893"/>
      <c r="D24" s="893"/>
      <c r="E24" s="893"/>
      <c r="F24" s="893"/>
      <c r="G24" s="894"/>
      <c r="H24" s="892"/>
      <c r="I24" s="893"/>
      <c r="J24" s="893"/>
      <c r="K24" s="893"/>
      <c r="L24" s="894"/>
    </row>
    <row r="25" spans="2:13" x14ac:dyDescent="0.25">
      <c r="B25" s="892"/>
      <c r="C25" s="893"/>
      <c r="D25" s="893"/>
      <c r="E25" s="893"/>
      <c r="F25" s="893"/>
      <c r="G25" s="894"/>
      <c r="H25" s="892"/>
      <c r="I25" s="893"/>
      <c r="J25" s="893"/>
      <c r="K25" s="893"/>
      <c r="L25" s="894"/>
    </row>
    <row r="26" spans="2:13" x14ac:dyDescent="0.25">
      <c r="B26" s="892"/>
      <c r="C26" s="893"/>
      <c r="D26" s="893"/>
      <c r="E26" s="893"/>
      <c r="F26" s="893"/>
      <c r="G26" s="894"/>
      <c r="H26" s="892"/>
      <c r="I26" s="893"/>
      <c r="J26" s="893"/>
      <c r="K26" s="893"/>
      <c r="L26" s="894"/>
    </row>
    <row r="27" spans="2:13" x14ac:dyDescent="0.25">
      <c r="B27" s="892"/>
      <c r="C27" s="893"/>
      <c r="D27" s="893"/>
      <c r="E27" s="893"/>
      <c r="F27" s="893"/>
      <c r="G27" s="894"/>
      <c r="H27" s="892"/>
      <c r="I27" s="893"/>
      <c r="J27" s="893"/>
      <c r="K27" s="893"/>
      <c r="L27" s="894"/>
    </row>
    <row r="28" spans="2:13" x14ac:dyDescent="0.25">
      <c r="B28" s="892"/>
      <c r="C28" s="893"/>
      <c r="D28" s="893"/>
      <c r="E28" s="893"/>
      <c r="F28" s="893"/>
      <c r="G28" s="894"/>
      <c r="H28" s="892"/>
      <c r="I28" s="893"/>
      <c r="J28" s="893"/>
      <c r="K28" s="893"/>
      <c r="L28" s="894"/>
    </row>
    <row r="29" spans="2:13" x14ac:dyDescent="0.25">
      <c r="B29" s="892"/>
      <c r="C29" s="893"/>
      <c r="D29" s="893"/>
      <c r="E29" s="893"/>
      <c r="F29" s="893"/>
      <c r="G29" s="894"/>
      <c r="H29" s="892"/>
      <c r="I29" s="893"/>
      <c r="J29" s="893"/>
      <c r="K29" s="893"/>
      <c r="L29" s="894"/>
    </row>
    <row r="30" spans="2:13" x14ac:dyDescent="0.25">
      <c r="B30" s="892"/>
      <c r="C30" s="893"/>
      <c r="D30" s="893"/>
      <c r="E30" s="893"/>
      <c r="F30" s="893"/>
      <c r="G30" s="894"/>
      <c r="H30" s="892"/>
      <c r="I30" s="893"/>
      <c r="J30" s="893"/>
      <c r="K30" s="893"/>
      <c r="L30" s="894"/>
    </row>
    <row r="31" spans="2:13" x14ac:dyDescent="0.25">
      <c r="B31" s="892"/>
      <c r="C31" s="893"/>
      <c r="D31" s="893"/>
      <c r="E31" s="893"/>
      <c r="F31" s="893"/>
      <c r="G31" s="894"/>
      <c r="H31" s="892"/>
      <c r="I31" s="893"/>
      <c r="J31" s="893"/>
      <c r="K31" s="893"/>
      <c r="L31" s="894"/>
    </row>
    <row r="32" spans="2:13" x14ac:dyDescent="0.25">
      <c r="B32" s="892"/>
      <c r="C32" s="893"/>
      <c r="D32" s="893"/>
      <c r="E32" s="893"/>
      <c r="F32" s="893"/>
      <c r="G32" s="894"/>
      <c r="H32" s="892"/>
      <c r="I32" s="893"/>
      <c r="J32" s="893"/>
      <c r="K32" s="893"/>
      <c r="L32" s="894"/>
    </row>
    <row r="33" spans="2:14" x14ac:dyDescent="0.25">
      <c r="B33" s="892"/>
      <c r="C33" s="893"/>
      <c r="D33" s="893"/>
      <c r="E33" s="893"/>
      <c r="F33" s="893"/>
      <c r="G33" s="894"/>
      <c r="H33" s="892"/>
      <c r="I33" s="893"/>
      <c r="J33" s="893"/>
      <c r="K33" s="893"/>
      <c r="L33" s="894"/>
      <c r="N33" s="321"/>
    </row>
    <row r="34" spans="2:14" x14ac:dyDescent="0.25">
      <c r="B34" s="892"/>
      <c r="C34" s="893"/>
      <c r="D34" s="893"/>
      <c r="E34" s="893"/>
      <c r="F34" s="893"/>
      <c r="G34" s="894"/>
      <c r="H34" s="892"/>
      <c r="I34" s="893"/>
      <c r="J34" s="893"/>
      <c r="K34" s="893"/>
      <c r="L34" s="894"/>
    </row>
    <row r="35" spans="2:14" x14ac:dyDescent="0.25">
      <c r="B35" s="892"/>
      <c r="C35" s="893"/>
      <c r="D35" s="893"/>
      <c r="E35" s="893"/>
      <c r="F35" s="893"/>
      <c r="G35" s="894"/>
      <c r="H35" s="892"/>
      <c r="I35" s="893"/>
      <c r="J35" s="893"/>
      <c r="K35" s="893"/>
      <c r="L35" s="894"/>
      <c r="N35" s="321"/>
    </row>
    <row r="36" spans="2:14" ht="15.75" thickBot="1" x14ac:dyDescent="0.3">
      <c r="B36" s="892"/>
      <c r="C36" s="893"/>
      <c r="D36" s="893"/>
      <c r="E36" s="893"/>
      <c r="F36" s="893"/>
      <c r="G36" s="894"/>
      <c r="H36" s="892"/>
      <c r="I36" s="893"/>
      <c r="J36" s="893"/>
      <c r="K36" s="893"/>
      <c r="L36" s="894"/>
    </row>
    <row r="37" spans="2:14" ht="15" customHeight="1" x14ac:dyDescent="0.25">
      <c r="B37" s="970" t="s">
        <v>1224</v>
      </c>
      <c r="C37" s="971"/>
      <c r="D37" s="971"/>
      <c r="E37" s="971"/>
      <c r="F37" s="971"/>
      <c r="G37" s="972"/>
      <c r="H37" s="976" t="s">
        <v>1225</v>
      </c>
      <c r="I37" s="977"/>
      <c r="J37" s="977"/>
      <c r="K37" s="977"/>
      <c r="L37" s="977"/>
      <c r="M37" s="980"/>
    </row>
    <row r="38" spans="2:14" ht="35.25" customHeight="1" thickBot="1" x14ac:dyDescent="0.3">
      <c r="B38" s="973"/>
      <c r="C38" s="974"/>
      <c r="D38" s="974"/>
      <c r="E38" s="974"/>
      <c r="F38" s="974"/>
      <c r="G38" s="975"/>
      <c r="H38" s="978"/>
      <c r="I38" s="979"/>
      <c r="J38" s="979"/>
      <c r="K38" s="979"/>
      <c r="L38" s="979"/>
      <c r="M38" s="981"/>
    </row>
    <row r="39" spans="2:14" ht="26.25" customHeight="1" thickBot="1" x14ac:dyDescent="0.3">
      <c r="B39" s="982" t="s">
        <v>508</v>
      </c>
      <c r="C39" s="983"/>
      <c r="D39" s="983"/>
      <c r="E39" s="983"/>
      <c r="F39" s="983"/>
      <c r="G39" s="983"/>
      <c r="H39" s="983"/>
      <c r="I39" s="983"/>
      <c r="J39" s="983"/>
      <c r="K39" s="983"/>
      <c r="L39" s="984"/>
      <c r="M39" s="257"/>
    </row>
    <row r="40" spans="2:14" x14ac:dyDescent="0.25">
      <c r="B40" s="895" t="s">
        <v>501</v>
      </c>
      <c r="C40" s="896"/>
      <c r="D40" s="896"/>
      <c r="E40" s="896"/>
      <c r="F40" s="896"/>
      <c r="G40" s="897"/>
      <c r="H40" s="895" t="s">
        <v>502</v>
      </c>
      <c r="I40" s="896"/>
      <c r="J40" s="896"/>
      <c r="K40" s="896"/>
      <c r="L40" s="897"/>
    </row>
    <row r="41" spans="2:14" x14ac:dyDescent="0.25">
      <c r="B41" s="892"/>
      <c r="C41" s="893"/>
      <c r="D41" s="893"/>
      <c r="E41" s="893"/>
      <c r="F41" s="893"/>
      <c r="G41" s="894"/>
      <c r="H41" s="892"/>
      <c r="I41" s="893"/>
      <c r="J41" s="893"/>
      <c r="K41" s="893"/>
      <c r="L41" s="894"/>
    </row>
    <row r="42" spans="2:14" x14ac:dyDescent="0.25">
      <c r="B42" s="892"/>
      <c r="C42" s="893"/>
      <c r="D42" s="893"/>
      <c r="E42" s="893"/>
      <c r="F42" s="893"/>
      <c r="G42" s="894"/>
      <c r="H42" s="892"/>
      <c r="I42" s="893"/>
      <c r="J42" s="893"/>
      <c r="K42" s="893"/>
      <c r="L42" s="894"/>
    </row>
    <row r="43" spans="2:14" x14ac:dyDescent="0.25">
      <c r="B43" s="892"/>
      <c r="C43" s="893"/>
      <c r="D43" s="893"/>
      <c r="E43" s="893"/>
      <c r="F43" s="893"/>
      <c r="G43" s="894"/>
      <c r="H43" s="892"/>
      <c r="I43" s="893"/>
      <c r="J43" s="893"/>
      <c r="K43" s="893"/>
      <c r="L43" s="894"/>
    </row>
    <row r="44" spans="2:14" x14ac:dyDescent="0.25">
      <c r="B44" s="892"/>
      <c r="C44" s="893"/>
      <c r="D44" s="893"/>
      <c r="E44" s="893"/>
      <c r="F44" s="893"/>
      <c r="G44" s="894"/>
      <c r="H44" s="892"/>
      <c r="I44" s="893"/>
      <c r="J44" s="893"/>
      <c r="K44" s="893"/>
      <c r="L44" s="894"/>
    </row>
    <row r="45" spans="2:14" x14ac:dyDescent="0.25">
      <c r="B45" s="892"/>
      <c r="C45" s="893"/>
      <c r="D45" s="893"/>
      <c r="E45" s="893"/>
      <c r="F45" s="893"/>
      <c r="G45" s="894"/>
      <c r="H45" s="892"/>
      <c r="I45" s="893"/>
      <c r="J45" s="893"/>
      <c r="K45" s="893"/>
      <c r="L45" s="894"/>
    </row>
    <row r="46" spans="2:14" x14ac:dyDescent="0.25">
      <c r="B46" s="892"/>
      <c r="C46" s="893"/>
      <c r="D46" s="893"/>
      <c r="E46" s="893"/>
      <c r="F46" s="893"/>
      <c r="G46" s="894"/>
      <c r="H46" s="892"/>
      <c r="I46" s="893"/>
      <c r="J46" s="893"/>
      <c r="K46" s="893"/>
      <c r="L46" s="894"/>
    </row>
    <row r="47" spans="2:14" x14ac:dyDescent="0.25">
      <c r="B47" s="892"/>
      <c r="C47" s="893"/>
      <c r="D47" s="893"/>
      <c r="E47" s="893"/>
      <c r="F47" s="893"/>
      <c r="G47" s="894"/>
      <c r="H47" s="892"/>
      <c r="I47" s="893"/>
      <c r="J47" s="893"/>
      <c r="K47" s="893"/>
      <c r="L47" s="894"/>
    </row>
    <row r="48" spans="2:14" x14ac:dyDescent="0.25">
      <c r="B48" s="892"/>
      <c r="C48" s="893"/>
      <c r="D48" s="893"/>
      <c r="E48" s="893"/>
      <c r="F48" s="893"/>
      <c r="G48" s="894"/>
      <c r="H48" s="892"/>
      <c r="I48" s="893"/>
      <c r="J48" s="893"/>
      <c r="K48" s="893"/>
      <c r="L48" s="894"/>
    </row>
    <row r="49" spans="2:13" x14ac:dyDescent="0.25">
      <c r="B49" s="892"/>
      <c r="C49" s="893"/>
      <c r="D49" s="893"/>
      <c r="E49" s="893"/>
      <c r="F49" s="893"/>
      <c r="G49" s="894"/>
      <c r="H49" s="892"/>
      <c r="I49" s="893"/>
      <c r="J49" s="893"/>
      <c r="K49" s="893"/>
      <c r="L49" s="894"/>
    </row>
    <row r="50" spans="2:13" x14ac:dyDescent="0.25">
      <c r="B50" s="892"/>
      <c r="C50" s="893"/>
      <c r="D50" s="893"/>
      <c r="E50" s="893"/>
      <c r="F50" s="893"/>
      <c r="G50" s="894"/>
      <c r="H50" s="892"/>
      <c r="I50" s="893"/>
      <c r="J50" s="893"/>
      <c r="K50" s="893"/>
      <c r="L50" s="894"/>
    </row>
    <row r="51" spans="2:13" x14ac:dyDescent="0.25">
      <c r="B51" s="892"/>
      <c r="C51" s="893"/>
      <c r="D51" s="893"/>
      <c r="E51" s="893"/>
      <c r="F51" s="893"/>
      <c r="G51" s="894"/>
      <c r="H51" s="892"/>
      <c r="I51" s="893"/>
      <c r="J51" s="893"/>
      <c r="K51" s="893"/>
      <c r="L51" s="894"/>
    </row>
    <row r="52" spans="2:13" x14ac:dyDescent="0.25">
      <c r="B52" s="892"/>
      <c r="C52" s="893"/>
      <c r="D52" s="893"/>
      <c r="E52" s="893"/>
      <c r="F52" s="893"/>
      <c r="G52" s="894"/>
      <c r="H52" s="892"/>
      <c r="I52" s="893"/>
      <c r="J52" s="893"/>
      <c r="K52" s="893"/>
      <c r="L52" s="894"/>
    </row>
    <row r="53" spans="2:13" ht="15.75" thickBot="1" x14ac:dyDescent="0.3">
      <c r="B53" s="892"/>
      <c r="C53" s="893"/>
      <c r="D53" s="893"/>
      <c r="E53" s="893"/>
      <c r="F53" s="893"/>
      <c r="G53" s="894"/>
      <c r="H53" s="892"/>
      <c r="I53" s="893"/>
      <c r="J53" s="893"/>
      <c r="K53" s="893"/>
      <c r="L53" s="894"/>
    </row>
    <row r="54" spans="2:13" ht="15" customHeight="1" x14ac:dyDescent="0.25">
      <c r="B54" s="970" t="s">
        <v>1226</v>
      </c>
      <c r="C54" s="971"/>
      <c r="D54" s="971"/>
      <c r="E54" s="971"/>
      <c r="F54" s="971"/>
      <c r="G54" s="972"/>
      <c r="H54" s="976" t="s">
        <v>1227</v>
      </c>
      <c r="I54" s="977"/>
      <c r="J54" s="977"/>
      <c r="K54" s="977"/>
      <c r="L54" s="977"/>
      <c r="M54" s="980"/>
    </row>
    <row r="55" spans="2:13" ht="36" customHeight="1" thickBot="1" x14ac:dyDescent="0.3">
      <c r="B55" s="973"/>
      <c r="C55" s="974"/>
      <c r="D55" s="974"/>
      <c r="E55" s="974"/>
      <c r="F55" s="974"/>
      <c r="G55" s="975"/>
      <c r="H55" s="978"/>
      <c r="I55" s="979"/>
      <c r="J55" s="979"/>
      <c r="K55" s="979"/>
      <c r="L55" s="979"/>
      <c r="M55" s="981"/>
    </row>
    <row r="56" spans="2:13" ht="15" customHeight="1" x14ac:dyDescent="0.25">
      <c r="B56" s="895" t="s">
        <v>501</v>
      </c>
      <c r="C56" s="896"/>
      <c r="D56" s="896"/>
      <c r="E56" s="896"/>
      <c r="F56" s="896"/>
      <c r="G56" s="897"/>
      <c r="H56" s="895" t="s">
        <v>502</v>
      </c>
      <c r="I56" s="896"/>
      <c r="J56" s="896"/>
      <c r="K56" s="896"/>
      <c r="L56" s="897"/>
    </row>
    <row r="57" spans="2:13" ht="15" customHeight="1" x14ac:dyDescent="0.25">
      <c r="B57" s="892"/>
      <c r="C57" s="893"/>
      <c r="D57" s="893"/>
      <c r="E57" s="893"/>
      <c r="F57" s="893"/>
      <c r="G57" s="894"/>
      <c r="H57" s="892"/>
      <c r="I57" s="893"/>
      <c r="J57" s="893"/>
      <c r="K57" s="893"/>
      <c r="L57" s="894"/>
    </row>
    <row r="58" spans="2:13" ht="15" customHeight="1" x14ac:dyDescent="0.25">
      <c r="B58" s="892"/>
      <c r="C58" s="893"/>
      <c r="D58" s="893"/>
      <c r="E58" s="893"/>
      <c r="F58" s="893"/>
      <c r="G58" s="894"/>
      <c r="H58" s="892"/>
      <c r="I58" s="893"/>
      <c r="J58" s="893"/>
      <c r="K58" s="893"/>
      <c r="L58" s="894"/>
    </row>
    <row r="59" spans="2:13" ht="15" customHeight="1" x14ac:dyDescent="0.25">
      <c r="B59" s="892"/>
      <c r="C59" s="893"/>
      <c r="D59" s="893"/>
      <c r="E59" s="893"/>
      <c r="F59" s="893"/>
      <c r="G59" s="894"/>
      <c r="H59" s="892"/>
      <c r="I59" s="893"/>
      <c r="J59" s="893"/>
      <c r="K59" s="893"/>
      <c r="L59" s="894"/>
    </row>
    <row r="60" spans="2:13" ht="15" customHeight="1" x14ac:dyDescent="0.25">
      <c r="B60" s="892"/>
      <c r="C60" s="893"/>
      <c r="D60" s="893"/>
      <c r="E60" s="893"/>
      <c r="F60" s="893"/>
      <c r="G60" s="894"/>
      <c r="H60" s="892"/>
      <c r="I60" s="893"/>
      <c r="J60" s="893"/>
      <c r="K60" s="893"/>
      <c r="L60" s="894"/>
    </row>
    <row r="61" spans="2:13" ht="15" customHeight="1" x14ac:dyDescent="0.25">
      <c r="B61" s="892"/>
      <c r="C61" s="893"/>
      <c r="D61" s="893"/>
      <c r="E61" s="893"/>
      <c r="F61" s="893"/>
      <c r="G61" s="894"/>
      <c r="H61" s="892"/>
      <c r="I61" s="893"/>
      <c r="J61" s="893"/>
      <c r="K61" s="893"/>
      <c r="L61" s="894"/>
    </row>
    <row r="62" spans="2:13" ht="15" customHeight="1" x14ac:dyDescent="0.25">
      <c r="B62" s="892"/>
      <c r="C62" s="893"/>
      <c r="D62" s="893"/>
      <c r="E62" s="893"/>
      <c r="F62" s="893"/>
      <c r="G62" s="894"/>
      <c r="H62" s="892"/>
      <c r="I62" s="893"/>
      <c r="J62" s="893"/>
      <c r="K62" s="893"/>
      <c r="L62" s="894"/>
    </row>
    <row r="63" spans="2:13" ht="15" customHeight="1" x14ac:dyDescent="0.25">
      <c r="B63" s="892"/>
      <c r="C63" s="893"/>
      <c r="D63" s="893"/>
      <c r="E63" s="893"/>
      <c r="F63" s="893"/>
      <c r="G63" s="894"/>
      <c r="H63" s="892"/>
      <c r="I63" s="893"/>
      <c r="J63" s="893"/>
      <c r="K63" s="893"/>
      <c r="L63" s="894"/>
    </row>
    <row r="64" spans="2:13" ht="15" customHeight="1" x14ac:dyDescent="0.25">
      <c r="B64" s="892"/>
      <c r="C64" s="893"/>
      <c r="D64" s="893"/>
      <c r="E64" s="893"/>
      <c r="F64" s="893"/>
      <c r="G64" s="894"/>
      <c r="H64" s="892"/>
      <c r="I64" s="893"/>
      <c r="J64" s="893"/>
      <c r="K64" s="893"/>
      <c r="L64" s="894"/>
    </row>
    <row r="65" spans="2:15" ht="15" customHeight="1" x14ac:dyDescent="0.25">
      <c r="B65" s="892"/>
      <c r="C65" s="893"/>
      <c r="D65" s="893"/>
      <c r="E65" s="893"/>
      <c r="F65" s="893"/>
      <c r="G65" s="894"/>
      <c r="H65" s="892"/>
      <c r="I65" s="893"/>
      <c r="J65" s="893"/>
      <c r="K65" s="893"/>
      <c r="L65" s="894"/>
    </row>
    <row r="66" spans="2:15" ht="15" customHeight="1" x14ac:dyDescent="0.25">
      <c r="B66" s="892"/>
      <c r="C66" s="893"/>
      <c r="D66" s="893"/>
      <c r="E66" s="893"/>
      <c r="F66" s="893"/>
      <c r="G66" s="894"/>
      <c r="H66" s="892"/>
      <c r="I66" s="893"/>
      <c r="J66" s="893"/>
      <c r="K66" s="893"/>
      <c r="L66" s="894"/>
      <c r="O66" s="110"/>
    </row>
    <row r="67" spans="2:15" ht="15" customHeight="1" x14ac:dyDescent="0.25">
      <c r="B67" s="892"/>
      <c r="C67" s="893"/>
      <c r="D67" s="893"/>
      <c r="E67" s="893"/>
      <c r="F67" s="893"/>
      <c r="G67" s="894"/>
      <c r="H67" s="892"/>
      <c r="I67" s="893"/>
      <c r="J67" s="893"/>
      <c r="K67" s="893"/>
      <c r="L67" s="894"/>
    </row>
    <row r="68" spans="2:15" ht="15" customHeight="1" x14ac:dyDescent="0.25">
      <c r="B68" s="892"/>
      <c r="C68" s="893"/>
      <c r="D68" s="893"/>
      <c r="E68" s="893"/>
      <c r="F68" s="893"/>
      <c r="G68" s="894"/>
      <c r="H68" s="892"/>
      <c r="I68" s="893"/>
      <c r="J68" s="893"/>
      <c r="K68" s="893"/>
      <c r="L68" s="894"/>
    </row>
    <row r="69" spans="2:15" ht="15.75" customHeight="1" thickBot="1" x14ac:dyDescent="0.3">
      <c r="B69" s="892"/>
      <c r="C69" s="893"/>
      <c r="D69" s="893"/>
      <c r="E69" s="893"/>
      <c r="F69" s="893"/>
      <c r="G69" s="894"/>
      <c r="H69" s="892"/>
      <c r="I69" s="893"/>
      <c r="J69" s="893"/>
      <c r="K69" s="893"/>
      <c r="L69" s="894"/>
    </row>
    <row r="70" spans="2:15" ht="23.25" customHeight="1" x14ac:dyDescent="0.25">
      <c r="B70" s="970" t="s">
        <v>1228</v>
      </c>
      <c r="C70" s="971"/>
      <c r="D70" s="971"/>
      <c r="E70" s="971"/>
      <c r="F70" s="971"/>
      <c r="G70" s="972"/>
      <c r="H70" s="970" t="s">
        <v>1229</v>
      </c>
      <c r="I70" s="971"/>
      <c r="J70" s="971"/>
      <c r="K70" s="971"/>
      <c r="L70" s="971"/>
      <c r="M70" s="980"/>
    </row>
    <row r="71" spans="2:15" ht="25.5" customHeight="1" thickBot="1" x14ac:dyDescent="0.3">
      <c r="B71" s="973"/>
      <c r="C71" s="974"/>
      <c r="D71" s="974"/>
      <c r="E71" s="974"/>
      <c r="F71" s="974"/>
      <c r="G71" s="975"/>
      <c r="H71" s="973"/>
      <c r="I71" s="974"/>
      <c r="J71" s="974"/>
      <c r="K71" s="974"/>
      <c r="L71" s="974"/>
      <c r="M71" s="981"/>
    </row>
    <row r="72" spans="2:15" ht="25.5" customHeight="1" thickBot="1" x14ac:dyDescent="0.3">
      <c r="B72" s="982" t="s">
        <v>509</v>
      </c>
      <c r="C72" s="983"/>
      <c r="D72" s="983"/>
      <c r="E72" s="983"/>
      <c r="F72" s="983"/>
      <c r="G72" s="983"/>
      <c r="H72" s="983"/>
      <c r="I72" s="983"/>
      <c r="J72" s="983"/>
      <c r="K72" s="983"/>
      <c r="L72" s="984"/>
    </row>
    <row r="73" spans="2:15" x14ac:dyDescent="0.25">
      <c r="B73" s="895" t="s">
        <v>501</v>
      </c>
      <c r="C73" s="896"/>
      <c r="D73" s="896"/>
      <c r="E73" s="896"/>
      <c r="F73" s="896"/>
      <c r="G73" s="897"/>
      <c r="H73" s="895" t="s">
        <v>502</v>
      </c>
      <c r="I73" s="896"/>
      <c r="J73" s="896"/>
      <c r="K73" s="896"/>
      <c r="L73" s="897"/>
    </row>
    <row r="74" spans="2:15" x14ac:dyDescent="0.25">
      <c r="B74" s="892"/>
      <c r="C74" s="893"/>
      <c r="D74" s="893"/>
      <c r="E74" s="893"/>
      <c r="F74" s="893"/>
      <c r="G74" s="894"/>
      <c r="H74" s="892"/>
      <c r="I74" s="893"/>
      <c r="J74" s="893"/>
      <c r="K74" s="893"/>
      <c r="L74" s="894"/>
    </row>
    <row r="75" spans="2:15" x14ac:dyDescent="0.25">
      <c r="B75" s="892"/>
      <c r="C75" s="893"/>
      <c r="D75" s="893"/>
      <c r="E75" s="893"/>
      <c r="F75" s="893"/>
      <c r="G75" s="894"/>
      <c r="H75" s="892"/>
      <c r="I75" s="893"/>
      <c r="J75" s="893"/>
      <c r="K75" s="893"/>
      <c r="L75" s="894"/>
    </row>
    <row r="76" spans="2:15" x14ac:dyDescent="0.25">
      <c r="B76" s="892"/>
      <c r="C76" s="893"/>
      <c r="D76" s="893"/>
      <c r="E76" s="893"/>
      <c r="F76" s="893"/>
      <c r="G76" s="894"/>
      <c r="H76" s="892"/>
      <c r="I76" s="893"/>
      <c r="J76" s="893"/>
      <c r="K76" s="893"/>
      <c r="L76" s="894"/>
    </row>
    <row r="77" spans="2:15" x14ac:dyDescent="0.25">
      <c r="B77" s="892"/>
      <c r="C77" s="893"/>
      <c r="D77" s="893"/>
      <c r="E77" s="893"/>
      <c r="F77" s="893"/>
      <c r="G77" s="894"/>
      <c r="H77" s="892"/>
      <c r="I77" s="893"/>
      <c r="J77" s="893"/>
      <c r="K77" s="893"/>
      <c r="L77" s="894"/>
    </row>
    <row r="78" spans="2:15" x14ac:dyDescent="0.25">
      <c r="B78" s="892"/>
      <c r="C78" s="893"/>
      <c r="D78" s="893"/>
      <c r="E78" s="893"/>
      <c r="F78" s="893"/>
      <c r="G78" s="894"/>
      <c r="H78" s="892"/>
      <c r="I78" s="893"/>
      <c r="J78" s="893"/>
      <c r="K78" s="893"/>
      <c r="L78" s="894"/>
    </row>
    <row r="79" spans="2:15" x14ac:dyDescent="0.25">
      <c r="B79" s="892"/>
      <c r="C79" s="893"/>
      <c r="D79" s="893"/>
      <c r="E79" s="893"/>
      <c r="F79" s="893"/>
      <c r="G79" s="894"/>
      <c r="H79" s="892"/>
      <c r="I79" s="893"/>
      <c r="J79" s="893"/>
      <c r="K79" s="893"/>
      <c r="L79" s="894"/>
    </row>
    <row r="80" spans="2:15" x14ac:dyDescent="0.25">
      <c r="B80" s="892"/>
      <c r="C80" s="893"/>
      <c r="D80" s="893"/>
      <c r="E80" s="893"/>
      <c r="F80" s="893"/>
      <c r="G80" s="894"/>
      <c r="H80" s="892"/>
      <c r="I80" s="893"/>
      <c r="J80" s="893"/>
      <c r="K80" s="893"/>
      <c r="L80" s="894"/>
    </row>
    <row r="81" spans="2:13" x14ac:dyDescent="0.25">
      <c r="B81" s="892"/>
      <c r="C81" s="893"/>
      <c r="D81" s="893"/>
      <c r="E81" s="893"/>
      <c r="F81" s="893"/>
      <c r="G81" s="894"/>
      <c r="H81" s="892"/>
      <c r="I81" s="893"/>
      <c r="J81" s="893"/>
      <c r="K81" s="893"/>
      <c r="L81" s="894"/>
    </row>
    <row r="82" spans="2:13" x14ac:dyDescent="0.25">
      <c r="B82" s="892"/>
      <c r="C82" s="893"/>
      <c r="D82" s="893"/>
      <c r="E82" s="893"/>
      <c r="F82" s="893"/>
      <c r="G82" s="894"/>
      <c r="H82" s="892"/>
      <c r="I82" s="893"/>
      <c r="J82" s="893"/>
      <c r="K82" s="893"/>
      <c r="L82" s="894"/>
    </row>
    <row r="83" spans="2:13" x14ac:dyDescent="0.25">
      <c r="B83" s="892"/>
      <c r="C83" s="893"/>
      <c r="D83" s="893"/>
      <c r="E83" s="893"/>
      <c r="F83" s="893"/>
      <c r="G83" s="894"/>
      <c r="H83" s="892"/>
      <c r="I83" s="893"/>
      <c r="J83" s="893"/>
      <c r="K83" s="893"/>
      <c r="L83" s="894"/>
    </row>
    <row r="84" spans="2:13" x14ac:dyDescent="0.25">
      <c r="B84" s="892"/>
      <c r="C84" s="893"/>
      <c r="D84" s="893"/>
      <c r="E84" s="893"/>
      <c r="F84" s="893"/>
      <c r="G84" s="894"/>
      <c r="H84" s="892"/>
      <c r="I84" s="893"/>
      <c r="J84" s="893"/>
      <c r="K84" s="893"/>
      <c r="L84" s="894"/>
    </row>
    <row r="85" spans="2:13" x14ac:dyDescent="0.25">
      <c r="B85" s="892"/>
      <c r="C85" s="893"/>
      <c r="D85" s="893"/>
      <c r="E85" s="893"/>
      <c r="F85" s="893"/>
      <c r="G85" s="894"/>
      <c r="H85" s="892"/>
      <c r="I85" s="893"/>
      <c r="J85" s="893"/>
      <c r="K85" s="893"/>
      <c r="L85" s="894"/>
    </row>
    <row r="86" spans="2:13" x14ac:dyDescent="0.25">
      <c r="B86" s="892"/>
      <c r="C86" s="893"/>
      <c r="D86" s="893"/>
      <c r="E86" s="893"/>
      <c r="F86" s="893"/>
      <c r="G86" s="894"/>
      <c r="H86" s="892"/>
      <c r="I86" s="893"/>
      <c r="J86" s="893"/>
      <c r="K86" s="893"/>
      <c r="L86" s="894"/>
    </row>
    <row r="87" spans="2:13" ht="24.75" customHeight="1" x14ac:dyDescent="0.25">
      <c r="B87" s="996" t="s">
        <v>1230</v>
      </c>
      <c r="C87" s="997"/>
      <c r="D87" s="997"/>
      <c r="E87" s="997"/>
      <c r="F87" s="997"/>
      <c r="G87" s="998"/>
      <c r="H87" s="990" t="s">
        <v>1231</v>
      </c>
      <c r="I87" s="991"/>
      <c r="J87" s="991"/>
      <c r="K87" s="991"/>
      <c r="L87" s="992"/>
      <c r="M87" s="990"/>
    </row>
    <row r="88" spans="2:13" ht="24.75" customHeight="1" thickBot="1" x14ac:dyDescent="0.3">
      <c r="B88" s="999"/>
      <c r="C88" s="1000"/>
      <c r="D88" s="1000"/>
      <c r="E88" s="1000"/>
      <c r="F88" s="1000"/>
      <c r="G88" s="1001"/>
      <c r="H88" s="993"/>
      <c r="I88" s="994"/>
      <c r="J88" s="994"/>
      <c r="K88" s="994"/>
      <c r="L88" s="995"/>
      <c r="M88" s="993"/>
    </row>
    <row r="89" spans="2:13" x14ac:dyDescent="0.25">
      <c r="B89" s="895"/>
      <c r="C89" s="896"/>
      <c r="D89" s="896"/>
      <c r="E89" s="896"/>
      <c r="F89" s="896"/>
      <c r="G89" s="897"/>
      <c r="H89" s="895"/>
      <c r="I89" s="896"/>
      <c r="J89" s="896"/>
      <c r="K89" s="896"/>
      <c r="L89" s="897"/>
    </row>
    <row r="90" spans="2:13" x14ac:dyDescent="0.25">
      <c r="B90" s="892"/>
      <c r="C90" s="893"/>
      <c r="D90" s="893"/>
      <c r="E90" s="893"/>
      <c r="F90" s="893"/>
      <c r="G90" s="894"/>
      <c r="H90" s="892"/>
      <c r="I90" s="893"/>
      <c r="J90" s="893"/>
      <c r="K90" s="893"/>
      <c r="L90" s="894"/>
    </row>
    <row r="91" spans="2:13" x14ac:dyDescent="0.25">
      <c r="B91" s="892"/>
      <c r="C91" s="893"/>
      <c r="D91" s="893"/>
      <c r="E91" s="893"/>
      <c r="F91" s="893"/>
      <c r="G91" s="894"/>
      <c r="H91" s="892"/>
      <c r="I91" s="893"/>
      <c r="J91" s="893"/>
      <c r="K91" s="893"/>
      <c r="L91" s="894"/>
    </row>
    <row r="92" spans="2:13" x14ac:dyDescent="0.25">
      <c r="B92" s="892"/>
      <c r="C92" s="893"/>
      <c r="D92" s="893"/>
      <c r="E92" s="893"/>
      <c r="F92" s="893"/>
      <c r="G92" s="894"/>
      <c r="H92" s="892"/>
      <c r="I92" s="893"/>
      <c r="J92" s="893"/>
      <c r="K92" s="893"/>
      <c r="L92" s="894"/>
    </row>
    <row r="93" spans="2:13" x14ac:dyDescent="0.25">
      <c r="B93" s="892"/>
      <c r="C93" s="893"/>
      <c r="D93" s="893"/>
      <c r="E93" s="893"/>
      <c r="F93" s="893"/>
      <c r="G93" s="894"/>
      <c r="H93" s="892"/>
      <c r="I93" s="893"/>
      <c r="J93" s="893"/>
      <c r="K93" s="893"/>
      <c r="L93" s="894"/>
    </row>
    <row r="94" spans="2:13" x14ac:dyDescent="0.25">
      <c r="B94" s="892"/>
      <c r="C94" s="893"/>
      <c r="D94" s="893"/>
      <c r="E94" s="893"/>
      <c r="F94" s="893"/>
      <c r="G94" s="894"/>
      <c r="H94" s="892"/>
      <c r="I94" s="893"/>
      <c r="J94" s="893"/>
      <c r="K94" s="893"/>
      <c r="L94" s="894"/>
    </row>
    <row r="95" spans="2:13" x14ac:dyDescent="0.25">
      <c r="B95" s="892"/>
      <c r="C95" s="893"/>
      <c r="D95" s="893"/>
      <c r="E95" s="893"/>
      <c r="F95" s="893"/>
      <c r="G95" s="894"/>
      <c r="H95" s="892"/>
      <c r="I95" s="893"/>
      <c r="J95" s="893"/>
      <c r="K95" s="893"/>
      <c r="L95" s="894"/>
    </row>
    <row r="96" spans="2:13" x14ac:dyDescent="0.25">
      <c r="B96" s="892"/>
      <c r="C96" s="893"/>
      <c r="D96" s="893"/>
      <c r="E96" s="893"/>
      <c r="F96" s="893"/>
      <c r="G96" s="894"/>
      <c r="H96" s="892"/>
      <c r="I96" s="893"/>
      <c r="J96" s="893"/>
      <c r="K96" s="893"/>
      <c r="L96" s="894"/>
    </row>
    <row r="97" spans="2:12" x14ac:dyDescent="0.25">
      <c r="B97" s="892"/>
      <c r="C97" s="893"/>
      <c r="D97" s="893"/>
      <c r="E97" s="893"/>
      <c r="F97" s="893"/>
      <c r="G97" s="894"/>
      <c r="H97" s="892"/>
      <c r="I97" s="893"/>
      <c r="J97" s="893"/>
      <c r="K97" s="893"/>
      <c r="L97" s="894"/>
    </row>
    <row r="98" spans="2:12" x14ac:dyDescent="0.25">
      <c r="B98" s="892"/>
      <c r="C98" s="893"/>
      <c r="D98" s="893"/>
      <c r="E98" s="893"/>
      <c r="F98" s="893"/>
      <c r="G98" s="894"/>
      <c r="H98" s="892"/>
      <c r="I98" s="893"/>
      <c r="J98" s="893"/>
      <c r="K98" s="893"/>
      <c r="L98" s="894"/>
    </row>
    <row r="99" spans="2:12" x14ac:dyDescent="0.25">
      <c r="B99" s="892"/>
      <c r="C99" s="893"/>
      <c r="D99" s="893"/>
      <c r="E99" s="893"/>
      <c r="F99" s="893"/>
      <c r="G99" s="894"/>
      <c r="H99" s="892"/>
      <c r="I99" s="893"/>
      <c r="J99" s="893"/>
      <c r="K99" s="893"/>
      <c r="L99" s="894"/>
    </row>
    <row r="100" spans="2:12" x14ac:dyDescent="0.25">
      <c r="B100" s="892"/>
      <c r="C100" s="893"/>
      <c r="D100" s="893"/>
      <c r="E100" s="893"/>
      <c r="F100" s="893"/>
      <c r="G100" s="894"/>
      <c r="H100" s="892"/>
      <c r="I100" s="893"/>
      <c r="J100" s="893"/>
      <c r="K100" s="893"/>
      <c r="L100" s="894"/>
    </row>
    <row r="101" spans="2:12" x14ac:dyDescent="0.25">
      <c r="B101" s="892"/>
      <c r="C101" s="893"/>
      <c r="D101" s="893"/>
      <c r="E101" s="893"/>
      <c r="F101" s="893"/>
      <c r="G101" s="894"/>
      <c r="H101" s="892"/>
      <c r="I101" s="893"/>
      <c r="J101" s="893"/>
      <c r="K101" s="893"/>
      <c r="L101" s="894"/>
    </row>
    <row r="102" spans="2:12" x14ac:dyDescent="0.25">
      <c r="B102" s="892"/>
      <c r="C102" s="893"/>
      <c r="D102" s="893"/>
      <c r="E102" s="893"/>
      <c r="F102" s="893"/>
      <c r="G102" s="894"/>
      <c r="H102" s="892"/>
      <c r="I102" s="893"/>
      <c r="J102" s="893"/>
      <c r="K102" s="893"/>
      <c r="L102" s="894"/>
    </row>
    <row r="103" spans="2:12" ht="15.75" customHeight="1" x14ac:dyDescent="0.25">
      <c r="B103" s="990" t="s">
        <v>1232</v>
      </c>
      <c r="C103" s="991"/>
      <c r="D103" s="991"/>
      <c r="E103" s="991"/>
      <c r="F103" s="991"/>
      <c r="G103" s="992"/>
      <c r="H103" s="996" t="s">
        <v>1233</v>
      </c>
      <c r="I103" s="997"/>
      <c r="J103" s="997"/>
      <c r="K103" s="997"/>
      <c r="L103" s="998"/>
    </row>
    <row r="104" spans="2:12" ht="31.5" customHeight="1" x14ac:dyDescent="0.25">
      <c r="B104" s="993"/>
      <c r="C104" s="994"/>
      <c r="D104" s="994"/>
      <c r="E104" s="994"/>
      <c r="F104" s="994"/>
      <c r="G104" s="995"/>
      <c r="H104" s="999"/>
      <c r="I104" s="1000"/>
      <c r="J104" s="1000"/>
      <c r="K104" s="1000"/>
      <c r="L104" s="1001"/>
    </row>
  </sheetData>
  <mergeCells count="39">
    <mergeCell ref="M54:M55"/>
    <mergeCell ref="B103:G104"/>
    <mergeCell ref="H103:L104"/>
    <mergeCell ref="B70:G71"/>
    <mergeCell ref="H70:L71"/>
    <mergeCell ref="M70:M71"/>
    <mergeCell ref="B72:L72"/>
    <mergeCell ref="B73:G86"/>
    <mergeCell ref="H73:L86"/>
    <mergeCell ref="B87:G88"/>
    <mergeCell ref="H87:L88"/>
    <mergeCell ref="M87:M88"/>
    <mergeCell ref="B89:G102"/>
    <mergeCell ref="H89:L102"/>
    <mergeCell ref="B56:G69"/>
    <mergeCell ref="H56:L69"/>
    <mergeCell ref="B54:G55"/>
    <mergeCell ref="H54:L55"/>
    <mergeCell ref="M37:M38"/>
    <mergeCell ref="B39:L39"/>
    <mergeCell ref="B6:L6"/>
    <mergeCell ref="B7:G20"/>
    <mergeCell ref="H7:L20"/>
    <mergeCell ref="B21:G22"/>
    <mergeCell ref="H21:L22"/>
    <mergeCell ref="M21:M22"/>
    <mergeCell ref="B23:G36"/>
    <mergeCell ref="H23:L36"/>
    <mergeCell ref="B37:G38"/>
    <mergeCell ref="H37:L38"/>
    <mergeCell ref="B40:G53"/>
    <mergeCell ref="H40:L53"/>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P245"/>
  <sheetViews>
    <sheetView view="pageBreakPreview" zoomScale="85" zoomScaleNormal="100" zoomScaleSheetLayoutView="85" zoomScalePageLayoutView="110" workbookViewId="0">
      <selection activeCell="N16" sqref="N16"/>
    </sheetView>
  </sheetViews>
  <sheetFormatPr baseColWidth="10" defaultColWidth="12" defaultRowHeight="15" x14ac:dyDescent="0.25"/>
  <cols>
    <col min="1" max="1" width="3.85546875" style="129" customWidth="1"/>
    <col min="2" max="2" width="4.85546875" style="129" customWidth="1"/>
    <col min="3" max="3" width="8.7109375" style="129" customWidth="1"/>
    <col min="4" max="4" width="8.42578125" style="129" customWidth="1"/>
    <col min="5" max="5" width="12" style="129"/>
    <col min="6" max="6" width="17.5703125" style="129" customWidth="1"/>
    <col min="7" max="7" width="10" style="129" customWidth="1"/>
    <col min="8" max="8" width="5.7109375" style="129" customWidth="1"/>
    <col min="9" max="9" width="23.5703125" style="129" customWidth="1"/>
    <col min="10" max="10" width="13.7109375" style="129" customWidth="1"/>
    <col min="11" max="11" width="14.140625" style="129" customWidth="1"/>
    <col min="12" max="12" width="3.5703125" style="129" customWidth="1"/>
    <col min="13" max="13" width="12.28515625" style="129" hidden="1" customWidth="1"/>
    <col min="14" max="16384" width="12" style="129"/>
  </cols>
  <sheetData>
    <row r="1" spans="2:12" ht="27.75" customHeight="1" x14ac:dyDescent="0.25">
      <c r="B1" s="960" t="s">
        <v>251</v>
      </c>
      <c r="C1" s="907"/>
      <c r="D1" s="907"/>
      <c r="E1" s="907"/>
      <c r="F1" s="907"/>
      <c r="G1" s="907"/>
      <c r="H1" s="907"/>
      <c r="I1" s="907"/>
      <c r="J1" s="907"/>
      <c r="K1" s="907"/>
      <c r="L1" s="942"/>
    </row>
    <row r="2" spans="2:12" ht="11.25" customHeight="1" x14ac:dyDescent="0.25">
      <c r="B2" s="961"/>
      <c r="C2" s="908"/>
      <c r="D2" s="908"/>
      <c r="E2" s="908"/>
      <c r="F2" s="908"/>
      <c r="G2" s="908"/>
      <c r="H2" s="908"/>
      <c r="I2" s="908"/>
      <c r="J2" s="908"/>
      <c r="K2" s="908"/>
      <c r="L2" s="944"/>
    </row>
    <row r="3" spans="2:12" ht="24.95" customHeight="1" thickBot="1" x14ac:dyDescent="0.3">
      <c r="B3" s="1002" t="s">
        <v>289</v>
      </c>
      <c r="C3" s="1003"/>
      <c r="D3" s="1003"/>
      <c r="E3" s="1004"/>
      <c r="F3" s="125">
        <v>44287</v>
      </c>
      <c r="G3" s="1002" t="s">
        <v>290</v>
      </c>
      <c r="H3" s="1003"/>
      <c r="I3" s="946"/>
      <c r="J3" s="1005">
        <v>44293</v>
      </c>
      <c r="K3" s="1006"/>
      <c r="L3" s="1007"/>
    </row>
    <row r="4" spans="2:12" ht="24.95" customHeight="1" x14ac:dyDescent="0.25">
      <c r="B4" s="1008" t="s">
        <v>250</v>
      </c>
      <c r="C4" s="1009"/>
      <c r="D4" s="1009"/>
      <c r="E4" s="1009"/>
      <c r="F4" s="1009"/>
      <c r="G4" s="1009"/>
      <c r="H4" s="1010"/>
      <c r="I4" s="130" t="s">
        <v>488</v>
      </c>
      <c r="J4" s="354" t="s">
        <v>2</v>
      </c>
      <c r="K4" s="899" t="s">
        <v>0</v>
      </c>
      <c r="L4" s="953"/>
    </row>
    <row r="5" spans="2:12" ht="24.95" customHeight="1" thickBot="1" x14ac:dyDescent="0.3">
      <c r="B5" s="1011"/>
      <c r="C5" s="1012"/>
      <c r="D5" s="1012"/>
      <c r="E5" s="1012"/>
      <c r="F5" s="1012"/>
      <c r="G5" s="1012"/>
      <c r="H5" s="1013"/>
      <c r="I5" s="131" t="s">
        <v>489</v>
      </c>
      <c r="J5" s="132">
        <v>2</v>
      </c>
      <c r="K5" s="968" t="s">
        <v>291</v>
      </c>
      <c r="L5" s="969"/>
    </row>
    <row r="6" spans="2:12" ht="15.75" customHeight="1" x14ac:dyDescent="0.25">
      <c r="B6" s="892" t="s">
        <v>451</v>
      </c>
      <c r="C6" s="893"/>
      <c r="D6" s="893"/>
      <c r="E6" s="893"/>
      <c r="F6" s="893"/>
      <c r="G6" s="894"/>
      <c r="H6" s="895" t="s">
        <v>452</v>
      </c>
      <c r="I6" s="896"/>
      <c r="J6" s="896"/>
      <c r="K6" s="896"/>
      <c r="L6" s="897"/>
    </row>
    <row r="7" spans="2:12" x14ac:dyDescent="0.25">
      <c r="B7" s="892"/>
      <c r="C7" s="893"/>
      <c r="D7" s="893"/>
      <c r="E7" s="893"/>
      <c r="F7" s="893"/>
      <c r="G7" s="894"/>
      <c r="H7" s="892"/>
      <c r="I7" s="893"/>
      <c r="J7" s="893"/>
      <c r="K7" s="893"/>
      <c r="L7" s="894"/>
    </row>
    <row r="8" spans="2:12" x14ac:dyDescent="0.25">
      <c r="B8" s="892"/>
      <c r="C8" s="893"/>
      <c r="D8" s="893"/>
      <c r="E8" s="893"/>
      <c r="F8" s="893"/>
      <c r="G8" s="894"/>
      <c r="H8" s="892"/>
      <c r="I8" s="893"/>
      <c r="J8" s="893"/>
      <c r="K8" s="893"/>
      <c r="L8" s="894"/>
    </row>
    <row r="9" spans="2:12" x14ac:dyDescent="0.25">
      <c r="B9" s="892"/>
      <c r="C9" s="893"/>
      <c r="D9" s="893"/>
      <c r="E9" s="893"/>
      <c r="F9" s="893"/>
      <c r="G9" s="894"/>
      <c r="H9" s="892"/>
      <c r="I9" s="893"/>
      <c r="J9" s="893"/>
      <c r="K9" s="893"/>
      <c r="L9" s="894"/>
    </row>
    <row r="10" spans="2:12" x14ac:dyDescent="0.25">
      <c r="B10" s="892"/>
      <c r="C10" s="893"/>
      <c r="D10" s="893"/>
      <c r="E10" s="893"/>
      <c r="F10" s="893"/>
      <c r="G10" s="894"/>
      <c r="H10" s="892"/>
      <c r="I10" s="893"/>
      <c r="J10" s="893"/>
      <c r="K10" s="893"/>
      <c r="L10" s="894"/>
    </row>
    <row r="11" spans="2:12" x14ac:dyDescent="0.25">
      <c r="B11" s="892"/>
      <c r="C11" s="893"/>
      <c r="D11" s="893"/>
      <c r="E11" s="893"/>
      <c r="F11" s="893"/>
      <c r="G11" s="894"/>
      <c r="H11" s="892"/>
      <c r="I11" s="893"/>
      <c r="J11" s="893"/>
      <c r="K11" s="893"/>
      <c r="L11" s="894"/>
    </row>
    <row r="12" spans="2:12" x14ac:dyDescent="0.25">
      <c r="B12" s="892"/>
      <c r="C12" s="893"/>
      <c r="D12" s="893"/>
      <c r="E12" s="893"/>
      <c r="F12" s="893"/>
      <c r="G12" s="894"/>
      <c r="H12" s="892"/>
      <c r="I12" s="893"/>
      <c r="J12" s="893"/>
      <c r="K12" s="893"/>
      <c r="L12" s="894"/>
    </row>
    <row r="13" spans="2:12" x14ac:dyDescent="0.25">
      <c r="B13" s="892"/>
      <c r="C13" s="893"/>
      <c r="D13" s="893"/>
      <c r="E13" s="893"/>
      <c r="F13" s="893"/>
      <c r="G13" s="894"/>
      <c r="H13" s="892"/>
      <c r="I13" s="893"/>
      <c r="J13" s="893"/>
      <c r="K13" s="893"/>
      <c r="L13" s="894"/>
    </row>
    <row r="14" spans="2:12" x14ac:dyDescent="0.25">
      <c r="B14" s="892"/>
      <c r="C14" s="893"/>
      <c r="D14" s="893"/>
      <c r="E14" s="893"/>
      <c r="F14" s="893"/>
      <c r="G14" s="894"/>
      <c r="H14" s="892"/>
      <c r="I14" s="893"/>
      <c r="J14" s="893"/>
      <c r="K14" s="893"/>
      <c r="L14" s="894"/>
    </row>
    <row r="15" spans="2:12" x14ac:dyDescent="0.25">
      <c r="B15" s="892"/>
      <c r="C15" s="893"/>
      <c r="D15" s="893"/>
      <c r="E15" s="893"/>
      <c r="F15" s="893"/>
      <c r="G15" s="894"/>
      <c r="H15" s="892"/>
      <c r="I15" s="893"/>
      <c r="J15" s="893"/>
      <c r="K15" s="893"/>
      <c r="L15" s="894"/>
    </row>
    <row r="16" spans="2:12" x14ac:dyDescent="0.25">
      <c r="B16" s="892"/>
      <c r="C16" s="893"/>
      <c r="D16" s="893"/>
      <c r="E16" s="893"/>
      <c r="F16" s="893"/>
      <c r="G16" s="894"/>
      <c r="H16" s="892"/>
      <c r="I16" s="893"/>
      <c r="J16" s="893"/>
      <c r="K16" s="893"/>
      <c r="L16" s="894"/>
    </row>
    <row r="17" spans="2:13" x14ac:dyDescent="0.25">
      <c r="B17" s="892"/>
      <c r="C17" s="893"/>
      <c r="D17" s="893"/>
      <c r="E17" s="893"/>
      <c r="F17" s="893"/>
      <c r="G17" s="894"/>
      <c r="H17" s="892"/>
      <c r="I17" s="893"/>
      <c r="J17" s="893"/>
      <c r="K17" s="893"/>
      <c r="L17" s="894"/>
    </row>
    <row r="18" spans="2:13" x14ac:dyDescent="0.25">
      <c r="B18" s="892"/>
      <c r="C18" s="893"/>
      <c r="D18" s="893"/>
      <c r="E18" s="893"/>
      <c r="F18" s="893"/>
      <c r="G18" s="894"/>
      <c r="H18" s="892"/>
      <c r="I18" s="893"/>
      <c r="J18" s="893"/>
      <c r="K18" s="893"/>
      <c r="L18" s="894"/>
    </row>
    <row r="19" spans="2:13" ht="15.75" thickBot="1" x14ac:dyDescent="0.3">
      <c r="B19" s="920"/>
      <c r="C19" s="921"/>
      <c r="D19" s="921"/>
      <c r="E19" s="921"/>
      <c r="F19" s="921"/>
      <c r="G19" s="922"/>
      <c r="H19" s="920"/>
      <c r="I19" s="921"/>
      <c r="J19" s="921"/>
      <c r="K19" s="921"/>
      <c r="L19" s="922"/>
    </row>
    <row r="20" spans="2:13" ht="25.5" customHeight="1" x14ac:dyDescent="0.25">
      <c r="B20" s="1014" t="s">
        <v>1240</v>
      </c>
      <c r="C20" s="1015"/>
      <c r="D20" s="1015"/>
      <c r="E20" s="1015"/>
      <c r="F20" s="1015"/>
      <c r="G20" s="1016"/>
      <c r="H20" s="1020" t="s">
        <v>1241</v>
      </c>
      <c r="I20" s="1021"/>
      <c r="J20" s="1021"/>
      <c r="K20" s="1021"/>
      <c r="L20" s="1021"/>
      <c r="M20" s="1022"/>
    </row>
    <row r="21" spans="2:13" ht="23.25" customHeight="1" thickBot="1" x14ac:dyDescent="0.3">
      <c r="B21" s="1017"/>
      <c r="C21" s="1018"/>
      <c r="D21" s="1018"/>
      <c r="E21" s="1018"/>
      <c r="F21" s="1018"/>
      <c r="G21" s="1019"/>
      <c r="H21" s="1020"/>
      <c r="I21" s="1021"/>
      <c r="J21" s="1021"/>
      <c r="K21" s="1021"/>
      <c r="L21" s="1021"/>
      <c r="M21" s="1022"/>
    </row>
    <row r="22" spans="2:13" ht="15.75" customHeight="1" x14ac:dyDescent="0.25">
      <c r="B22" s="892" t="s">
        <v>451</v>
      </c>
      <c r="C22" s="893"/>
      <c r="D22" s="893"/>
      <c r="E22" s="893"/>
      <c r="F22" s="893"/>
      <c r="G22" s="894"/>
      <c r="H22" s="895" t="s">
        <v>452</v>
      </c>
      <c r="I22" s="896"/>
      <c r="J22" s="896"/>
      <c r="K22" s="896"/>
      <c r="L22" s="897"/>
    </row>
    <row r="23" spans="2:13" x14ac:dyDescent="0.25">
      <c r="B23" s="892"/>
      <c r="C23" s="893"/>
      <c r="D23" s="893"/>
      <c r="E23" s="893"/>
      <c r="F23" s="893"/>
      <c r="G23" s="894"/>
      <c r="H23" s="892"/>
      <c r="I23" s="893"/>
      <c r="J23" s="893"/>
      <c r="K23" s="893"/>
      <c r="L23" s="894"/>
    </row>
    <row r="24" spans="2:13" x14ac:dyDescent="0.25">
      <c r="B24" s="892"/>
      <c r="C24" s="893"/>
      <c r="D24" s="893"/>
      <c r="E24" s="893"/>
      <c r="F24" s="893"/>
      <c r="G24" s="894"/>
      <c r="H24" s="892"/>
      <c r="I24" s="893"/>
      <c r="J24" s="893"/>
      <c r="K24" s="893"/>
      <c r="L24" s="894"/>
    </row>
    <row r="25" spans="2:13" x14ac:dyDescent="0.25">
      <c r="B25" s="892"/>
      <c r="C25" s="893"/>
      <c r="D25" s="893"/>
      <c r="E25" s="893"/>
      <c r="F25" s="893"/>
      <c r="G25" s="894"/>
      <c r="H25" s="892"/>
      <c r="I25" s="893"/>
      <c r="J25" s="893"/>
      <c r="K25" s="893"/>
      <c r="L25" s="894"/>
    </row>
    <row r="26" spans="2:13" x14ac:dyDescent="0.25">
      <c r="B26" s="892"/>
      <c r="C26" s="893"/>
      <c r="D26" s="893"/>
      <c r="E26" s="893"/>
      <c r="F26" s="893"/>
      <c r="G26" s="894"/>
      <c r="H26" s="892"/>
      <c r="I26" s="893"/>
      <c r="J26" s="893"/>
      <c r="K26" s="893"/>
      <c r="L26" s="894"/>
    </row>
    <row r="27" spans="2:13" x14ac:dyDescent="0.25">
      <c r="B27" s="892"/>
      <c r="C27" s="893"/>
      <c r="D27" s="893"/>
      <c r="E27" s="893"/>
      <c r="F27" s="893"/>
      <c r="G27" s="894"/>
      <c r="H27" s="892"/>
      <c r="I27" s="893"/>
      <c r="J27" s="893"/>
      <c r="K27" s="893"/>
      <c r="L27" s="894"/>
    </row>
    <row r="28" spans="2:13" x14ac:dyDescent="0.25">
      <c r="B28" s="892"/>
      <c r="C28" s="893"/>
      <c r="D28" s="893"/>
      <c r="E28" s="893"/>
      <c r="F28" s="893"/>
      <c r="G28" s="894"/>
      <c r="H28" s="892"/>
      <c r="I28" s="893"/>
      <c r="J28" s="893"/>
      <c r="K28" s="893"/>
      <c r="L28" s="894"/>
    </row>
    <row r="29" spans="2:13" x14ac:dyDescent="0.25">
      <c r="B29" s="892"/>
      <c r="C29" s="893"/>
      <c r="D29" s="893"/>
      <c r="E29" s="893"/>
      <c r="F29" s="893"/>
      <c r="G29" s="894"/>
      <c r="H29" s="892"/>
      <c r="I29" s="893"/>
      <c r="J29" s="893"/>
      <c r="K29" s="893"/>
      <c r="L29" s="894"/>
    </row>
    <row r="30" spans="2:13" x14ac:dyDescent="0.25">
      <c r="B30" s="892"/>
      <c r="C30" s="893"/>
      <c r="D30" s="893"/>
      <c r="E30" s="893"/>
      <c r="F30" s="893"/>
      <c r="G30" s="894"/>
      <c r="H30" s="892"/>
      <c r="I30" s="893"/>
      <c r="J30" s="893"/>
      <c r="K30" s="893"/>
      <c r="L30" s="894"/>
    </row>
    <row r="31" spans="2:13" x14ac:dyDescent="0.25">
      <c r="B31" s="892"/>
      <c r="C31" s="893"/>
      <c r="D31" s="893"/>
      <c r="E31" s="893"/>
      <c r="F31" s="893"/>
      <c r="G31" s="894"/>
      <c r="H31" s="892"/>
      <c r="I31" s="893"/>
      <c r="J31" s="893"/>
      <c r="K31" s="893"/>
      <c r="L31" s="894"/>
    </row>
    <row r="32" spans="2:13" x14ac:dyDescent="0.25">
      <c r="B32" s="892"/>
      <c r="C32" s="893"/>
      <c r="D32" s="893"/>
      <c r="E32" s="893"/>
      <c r="F32" s="893"/>
      <c r="G32" s="894"/>
      <c r="H32" s="892"/>
      <c r="I32" s="893"/>
      <c r="J32" s="893"/>
      <c r="K32" s="893"/>
      <c r="L32" s="894"/>
    </row>
    <row r="33" spans="2:15" x14ac:dyDescent="0.25">
      <c r="B33" s="892"/>
      <c r="C33" s="893"/>
      <c r="D33" s="893"/>
      <c r="E33" s="893"/>
      <c r="F33" s="893"/>
      <c r="G33" s="894"/>
      <c r="H33" s="892"/>
      <c r="I33" s="893"/>
      <c r="J33" s="893"/>
      <c r="K33" s="893"/>
      <c r="L33" s="894"/>
    </row>
    <row r="34" spans="2:15" x14ac:dyDescent="0.25">
      <c r="B34" s="892"/>
      <c r="C34" s="893"/>
      <c r="D34" s="893"/>
      <c r="E34" s="893"/>
      <c r="F34" s="893"/>
      <c r="G34" s="894"/>
      <c r="H34" s="892"/>
      <c r="I34" s="893"/>
      <c r="J34" s="893"/>
      <c r="K34" s="893"/>
      <c r="L34" s="894"/>
      <c r="O34" s="133"/>
    </row>
    <row r="35" spans="2:15" ht="15.75" thickBot="1" x14ac:dyDescent="0.3">
      <c r="B35" s="920"/>
      <c r="C35" s="921"/>
      <c r="D35" s="921"/>
      <c r="E35" s="921"/>
      <c r="F35" s="921"/>
      <c r="G35" s="922"/>
      <c r="H35" s="920"/>
      <c r="I35" s="921"/>
      <c r="J35" s="921"/>
      <c r="K35" s="921"/>
      <c r="L35" s="922"/>
    </row>
    <row r="36" spans="2:15" ht="25.5" customHeight="1" x14ac:dyDescent="0.25">
      <c r="B36" s="1014" t="s">
        <v>1155</v>
      </c>
      <c r="C36" s="1015"/>
      <c r="D36" s="1015"/>
      <c r="E36" s="1015"/>
      <c r="F36" s="1015"/>
      <c r="G36" s="1016"/>
      <c r="H36" s="1023" t="s">
        <v>1242</v>
      </c>
      <c r="I36" s="1024"/>
      <c r="J36" s="1024"/>
      <c r="K36" s="1024"/>
      <c r="L36" s="1024"/>
      <c r="M36" s="1025"/>
    </row>
    <row r="37" spans="2:15" ht="23.25" customHeight="1" thickBot="1" x14ac:dyDescent="0.3">
      <c r="B37" s="1017"/>
      <c r="C37" s="1018"/>
      <c r="D37" s="1018"/>
      <c r="E37" s="1018"/>
      <c r="F37" s="1018"/>
      <c r="G37" s="1019"/>
      <c r="H37" s="1026"/>
      <c r="I37" s="1025"/>
      <c r="J37" s="1025"/>
      <c r="K37" s="1025"/>
      <c r="L37" s="1025"/>
      <c r="M37" s="1025"/>
    </row>
    <row r="38" spans="2:15" ht="15.75" customHeight="1" x14ac:dyDescent="0.25">
      <c r="B38" s="892" t="s">
        <v>451</v>
      </c>
      <c r="C38" s="893"/>
      <c r="D38" s="893"/>
      <c r="E38" s="893"/>
      <c r="F38" s="893"/>
      <c r="G38" s="894"/>
      <c r="H38" s="895" t="s">
        <v>452</v>
      </c>
      <c r="I38" s="896"/>
      <c r="J38" s="896"/>
      <c r="K38" s="896"/>
      <c r="L38" s="897"/>
    </row>
    <row r="39" spans="2:15" x14ac:dyDescent="0.25">
      <c r="B39" s="892"/>
      <c r="C39" s="893"/>
      <c r="D39" s="893"/>
      <c r="E39" s="893"/>
      <c r="F39" s="893"/>
      <c r="G39" s="894"/>
      <c r="H39" s="892"/>
      <c r="I39" s="893"/>
      <c r="J39" s="893"/>
      <c r="K39" s="893"/>
      <c r="L39" s="894"/>
    </row>
    <row r="40" spans="2:15" x14ac:dyDescent="0.25">
      <c r="B40" s="892"/>
      <c r="C40" s="893"/>
      <c r="D40" s="893"/>
      <c r="E40" s="893"/>
      <c r="F40" s="893"/>
      <c r="G40" s="894"/>
      <c r="H40" s="892"/>
      <c r="I40" s="893"/>
      <c r="J40" s="893"/>
      <c r="K40" s="893"/>
      <c r="L40" s="894"/>
    </row>
    <row r="41" spans="2:15" x14ac:dyDescent="0.25">
      <c r="B41" s="892"/>
      <c r="C41" s="893"/>
      <c r="D41" s="893"/>
      <c r="E41" s="893"/>
      <c r="F41" s="893"/>
      <c r="G41" s="894"/>
      <c r="H41" s="892"/>
      <c r="I41" s="893"/>
      <c r="J41" s="893"/>
      <c r="K41" s="893"/>
      <c r="L41" s="894"/>
    </row>
    <row r="42" spans="2:15" x14ac:dyDescent="0.25">
      <c r="B42" s="892"/>
      <c r="C42" s="893"/>
      <c r="D42" s="893"/>
      <c r="E42" s="893"/>
      <c r="F42" s="893"/>
      <c r="G42" s="894"/>
      <c r="H42" s="892"/>
      <c r="I42" s="893"/>
      <c r="J42" s="893"/>
      <c r="K42" s="893"/>
      <c r="L42" s="894"/>
    </row>
    <row r="43" spans="2:15" x14ac:dyDescent="0.25">
      <c r="B43" s="892"/>
      <c r="C43" s="893"/>
      <c r="D43" s="893"/>
      <c r="E43" s="893"/>
      <c r="F43" s="893"/>
      <c r="G43" s="894"/>
      <c r="H43" s="892"/>
      <c r="I43" s="893"/>
      <c r="J43" s="893"/>
      <c r="K43" s="893"/>
      <c r="L43" s="894"/>
    </row>
    <row r="44" spans="2:15" x14ac:dyDescent="0.25">
      <c r="B44" s="892"/>
      <c r="C44" s="893"/>
      <c r="D44" s="893"/>
      <c r="E44" s="893"/>
      <c r="F44" s="893"/>
      <c r="G44" s="894"/>
      <c r="H44" s="892"/>
      <c r="I44" s="893"/>
      <c r="J44" s="893"/>
      <c r="K44" s="893"/>
      <c r="L44" s="894"/>
    </row>
    <row r="45" spans="2:15" x14ac:dyDescent="0.25">
      <c r="B45" s="892"/>
      <c r="C45" s="893"/>
      <c r="D45" s="893"/>
      <c r="E45" s="893"/>
      <c r="F45" s="893"/>
      <c r="G45" s="894"/>
      <c r="H45" s="892"/>
      <c r="I45" s="893"/>
      <c r="J45" s="893"/>
      <c r="K45" s="893"/>
      <c r="L45" s="894"/>
    </row>
    <row r="46" spans="2:15" x14ac:dyDescent="0.25">
      <c r="B46" s="892"/>
      <c r="C46" s="893"/>
      <c r="D46" s="893"/>
      <c r="E46" s="893"/>
      <c r="F46" s="893"/>
      <c r="G46" s="894"/>
      <c r="H46" s="892"/>
      <c r="I46" s="893"/>
      <c r="J46" s="893"/>
      <c r="K46" s="893"/>
      <c r="L46" s="894"/>
    </row>
    <row r="47" spans="2:15" x14ac:dyDescent="0.25">
      <c r="B47" s="892"/>
      <c r="C47" s="893"/>
      <c r="D47" s="893"/>
      <c r="E47" s="893"/>
      <c r="F47" s="893"/>
      <c r="G47" s="894"/>
      <c r="H47" s="892"/>
      <c r="I47" s="893"/>
      <c r="J47" s="893"/>
      <c r="K47" s="893"/>
      <c r="L47" s="894"/>
    </row>
    <row r="48" spans="2:15" x14ac:dyDescent="0.25">
      <c r="B48" s="892"/>
      <c r="C48" s="893"/>
      <c r="D48" s="893"/>
      <c r="E48" s="893"/>
      <c r="F48" s="893"/>
      <c r="G48" s="894"/>
      <c r="H48" s="892"/>
      <c r="I48" s="893"/>
      <c r="J48" s="893"/>
      <c r="K48" s="893"/>
      <c r="L48" s="894"/>
    </row>
    <row r="49" spans="2:15" x14ac:dyDescent="0.25">
      <c r="B49" s="892"/>
      <c r="C49" s="893"/>
      <c r="D49" s="893"/>
      <c r="E49" s="893"/>
      <c r="F49" s="893"/>
      <c r="G49" s="894"/>
      <c r="H49" s="892"/>
      <c r="I49" s="893"/>
      <c r="J49" s="893"/>
      <c r="K49" s="893"/>
      <c r="L49" s="894"/>
    </row>
    <row r="50" spans="2:15" x14ac:dyDescent="0.25">
      <c r="B50" s="892"/>
      <c r="C50" s="893"/>
      <c r="D50" s="893"/>
      <c r="E50" s="893"/>
      <c r="F50" s="893"/>
      <c r="G50" s="894"/>
      <c r="H50" s="892"/>
      <c r="I50" s="893"/>
      <c r="J50" s="893"/>
      <c r="K50" s="893"/>
      <c r="L50" s="894"/>
      <c r="O50" s="133"/>
    </row>
    <row r="51" spans="2:15" ht="15.75" thickBot="1" x14ac:dyDescent="0.3">
      <c r="B51" s="920"/>
      <c r="C51" s="921"/>
      <c r="D51" s="921"/>
      <c r="E51" s="921"/>
      <c r="F51" s="921"/>
      <c r="G51" s="922"/>
      <c r="H51" s="920"/>
      <c r="I51" s="921"/>
      <c r="J51" s="921"/>
      <c r="K51" s="921"/>
      <c r="L51" s="922"/>
    </row>
    <row r="52" spans="2:15" ht="25.5" customHeight="1" x14ac:dyDescent="0.25">
      <c r="B52" s="1014" t="s">
        <v>1243</v>
      </c>
      <c r="C52" s="1015"/>
      <c r="D52" s="1015"/>
      <c r="E52" s="1015"/>
      <c r="F52" s="1015"/>
      <c r="G52" s="1016"/>
      <c r="H52" s="1023" t="s">
        <v>1154</v>
      </c>
      <c r="I52" s="1024"/>
      <c r="J52" s="1024"/>
      <c r="K52" s="1024"/>
      <c r="L52" s="1024"/>
      <c r="M52" s="1025"/>
    </row>
    <row r="53" spans="2:15" ht="23.25" customHeight="1" thickBot="1" x14ac:dyDescent="0.3">
      <c r="B53" s="1017"/>
      <c r="C53" s="1018"/>
      <c r="D53" s="1018"/>
      <c r="E53" s="1018"/>
      <c r="F53" s="1018"/>
      <c r="G53" s="1019"/>
      <c r="H53" s="1026"/>
      <c r="I53" s="1025"/>
      <c r="J53" s="1025"/>
      <c r="K53" s="1025"/>
      <c r="L53" s="1025"/>
      <c r="M53" s="1025"/>
    </row>
    <row r="54" spans="2:15" ht="15.75" customHeight="1" x14ac:dyDescent="0.25">
      <c r="B54" s="892" t="s">
        <v>451</v>
      </c>
      <c r="C54" s="893"/>
      <c r="D54" s="893"/>
      <c r="E54" s="893"/>
      <c r="F54" s="893"/>
      <c r="G54" s="894"/>
      <c r="H54" s="895" t="s">
        <v>452</v>
      </c>
      <c r="I54" s="896"/>
      <c r="J54" s="896"/>
      <c r="K54" s="896"/>
      <c r="L54" s="897"/>
    </row>
    <row r="55" spans="2:15" x14ac:dyDescent="0.25">
      <c r="B55" s="892"/>
      <c r="C55" s="893"/>
      <c r="D55" s="893"/>
      <c r="E55" s="893"/>
      <c r="F55" s="893"/>
      <c r="G55" s="894"/>
      <c r="H55" s="892"/>
      <c r="I55" s="893"/>
      <c r="J55" s="893"/>
      <c r="K55" s="893"/>
      <c r="L55" s="894"/>
    </row>
    <row r="56" spans="2:15" x14ac:dyDescent="0.25">
      <c r="B56" s="892"/>
      <c r="C56" s="893"/>
      <c r="D56" s="893"/>
      <c r="E56" s="893"/>
      <c r="F56" s="893"/>
      <c r="G56" s="894"/>
      <c r="H56" s="892"/>
      <c r="I56" s="893"/>
      <c r="J56" s="893"/>
      <c r="K56" s="893"/>
      <c r="L56" s="894"/>
    </row>
    <row r="57" spans="2:15" x14ac:dyDescent="0.25">
      <c r="B57" s="892"/>
      <c r="C57" s="893"/>
      <c r="D57" s="893"/>
      <c r="E57" s="893"/>
      <c r="F57" s="893"/>
      <c r="G57" s="894"/>
      <c r="H57" s="892"/>
      <c r="I57" s="893"/>
      <c r="J57" s="893"/>
      <c r="K57" s="893"/>
      <c r="L57" s="894"/>
    </row>
    <row r="58" spans="2:15" x14ac:dyDescent="0.25">
      <c r="B58" s="892"/>
      <c r="C58" s="893"/>
      <c r="D58" s="893"/>
      <c r="E58" s="893"/>
      <c r="F58" s="893"/>
      <c r="G58" s="894"/>
      <c r="H58" s="892"/>
      <c r="I58" s="893"/>
      <c r="J58" s="893"/>
      <c r="K58" s="893"/>
      <c r="L58" s="894"/>
    </row>
    <row r="59" spans="2:15" x14ac:dyDescent="0.25">
      <c r="B59" s="892"/>
      <c r="C59" s="893"/>
      <c r="D59" s="893"/>
      <c r="E59" s="893"/>
      <c r="F59" s="893"/>
      <c r="G59" s="894"/>
      <c r="H59" s="892"/>
      <c r="I59" s="893"/>
      <c r="J59" s="893"/>
      <c r="K59" s="893"/>
      <c r="L59" s="894"/>
    </row>
    <row r="60" spans="2:15" x14ac:dyDescent="0.25">
      <c r="B60" s="892"/>
      <c r="C60" s="893"/>
      <c r="D60" s="893"/>
      <c r="E60" s="893"/>
      <c r="F60" s="893"/>
      <c r="G60" s="894"/>
      <c r="H60" s="892"/>
      <c r="I60" s="893"/>
      <c r="J60" s="893"/>
      <c r="K60" s="893"/>
      <c r="L60" s="894"/>
    </row>
    <row r="61" spans="2:15" x14ac:dyDescent="0.25">
      <c r="B61" s="892"/>
      <c r="C61" s="893"/>
      <c r="D61" s="893"/>
      <c r="E61" s="893"/>
      <c r="F61" s="893"/>
      <c r="G61" s="894"/>
      <c r="H61" s="892"/>
      <c r="I61" s="893"/>
      <c r="J61" s="893"/>
      <c r="K61" s="893"/>
      <c r="L61" s="894"/>
    </row>
    <row r="62" spans="2:15" x14ac:dyDescent="0.25">
      <c r="B62" s="892"/>
      <c r="C62" s="893"/>
      <c r="D62" s="893"/>
      <c r="E62" s="893"/>
      <c r="F62" s="893"/>
      <c r="G62" s="894"/>
      <c r="H62" s="892"/>
      <c r="I62" s="893"/>
      <c r="J62" s="893"/>
      <c r="K62" s="893"/>
      <c r="L62" s="894"/>
    </row>
    <row r="63" spans="2:15" x14ac:dyDescent="0.25">
      <c r="B63" s="892"/>
      <c r="C63" s="893"/>
      <c r="D63" s="893"/>
      <c r="E63" s="893"/>
      <c r="F63" s="893"/>
      <c r="G63" s="894"/>
      <c r="H63" s="892"/>
      <c r="I63" s="893"/>
      <c r="J63" s="893"/>
      <c r="K63" s="893"/>
      <c r="L63" s="894"/>
    </row>
    <row r="64" spans="2:15" x14ac:dyDescent="0.25">
      <c r="B64" s="892"/>
      <c r="C64" s="893"/>
      <c r="D64" s="893"/>
      <c r="E64" s="893"/>
      <c r="F64" s="893"/>
      <c r="G64" s="894"/>
      <c r="H64" s="892"/>
      <c r="I64" s="893"/>
      <c r="J64" s="893"/>
      <c r="K64" s="893"/>
      <c r="L64" s="894"/>
    </row>
    <row r="65" spans="2:15" x14ac:dyDescent="0.25">
      <c r="B65" s="892"/>
      <c r="C65" s="893"/>
      <c r="D65" s="893"/>
      <c r="E65" s="893"/>
      <c r="F65" s="893"/>
      <c r="G65" s="894"/>
      <c r="H65" s="892"/>
      <c r="I65" s="893"/>
      <c r="J65" s="893"/>
      <c r="K65" s="893"/>
      <c r="L65" s="894"/>
    </row>
    <row r="66" spans="2:15" x14ac:dyDescent="0.25">
      <c r="B66" s="892"/>
      <c r="C66" s="893"/>
      <c r="D66" s="893"/>
      <c r="E66" s="893"/>
      <c r="F66" s="893"/>
      <c r="G66" s="894"/>
      <c r="H66" s="892"/>
      <c r="I66" s="893"/>
      <c r="J66" s="893"/>
      <c r="K66" s="893"/>
      <c r="L66" s="894"/>
      <c r="O66" s="133"/>
    </row>
    <row r="67" spans="2:15" ht="15.75" thickBot="1" x14ac:dyDescent="0.3">
      <c r="B67" s="920"/>
      <c r="C67" s="921"/>
      <c r="D67" s="921"/>
      <c r="E67" s="921"/>
      <c r="F67" s="921"/>
      <c r="G67" s="922"/>
      <c r="H67" s="920"/>
      <c r="I67" s="921"/>
      <c r="J67" s="921"/>
      <c r="K67" s="921"/>
      <c r="L67" s="922"/>
    </row>
    <row r="68" spans="2:15" ht="25.5" customHeight="1" x14ac:dyDescent="0.25">
      <c r="B68" s="1014" t="s">
        <v>1244</v>
      </c>
      <c r="C68" s="1015"/>
      <c r="D68" s="1015"/>
      <c r="E68" s="1015"/>
      <c r="F68" s="1015"/>
      <c r="G68" s="1016"/>
      <c r="H68" s="1023" t="s">
        <v>1245</v>
      </c>
      <c r="I68" s="1024"/>
      <c r="J68" s="1024"/>
      <c r="K68" s="1024"/>
      <c r="L68" s="1024"/>
      <c r="M68" s="1025"/>
    </row>
    <row r="69" spans="2:15" ht="23.25" customHeight="1" thickBot="1" x14ac:dyDescent="0.3">
      <c r="B69" s="1017"/>
      <c r="C69" s="1018"/>
      <c r="D69" s="1018"/>
      <c r="E69" s="1018"/>
      <c r="F69" s="1018"/>
      <c r="G69" s="1019"/>
      <c r="H69" s="1026"/>
      <c r="I69" s="1025"/>
      <c r="J69" s="1025"/>
      <c r="K69" s="1025"/>
      <c r="L69" s="1025"/>
      <c r="M69" s="1025"/>
    </row>
    <row r="70" spans="2:15" ht="15.75" customHeight="1" x14ac:dyDescent="0.25">
      <c r="B70" s="892" t="s">
        <v>451</v>
      </c>
      <c r="C70" s="893"/>
      <c r="D70" s="893"/>
      <c r="E70" s="893"/>
      <c r="F70" s="893"/>
      <c r="G70" s="894"/>
      <c r="H70" s="895" t="s">
        <v>452</v>
      </c>
      <c r="I70" s="896"/>
      <c r="J70" s="896"/>
      <c r="K70" s="896"/>
      <c r="L70" s="897"/>
    </row>
    <row r="71" spans="2:15" x14ac:dyDescent="0.25">
      <c r="B71" s="892"/>
      <c r="C71" s="893"/>
      <c r="D71" s="893"/>
      <c r="E71" s="893"/>
      <c r="F71" s="893"/>
      <c r="G71" s="894"/>
      <c r="H71" s="892"/>
      <c r="I71" s="893"/>
      <c r="J71" s="893"/>
      <c r="K71" s="893"/>
      <c r="L71" s="894"/>
    </row>
    <row r="72" spans="2:15" x14ac:dyDescent="0.25">
      <c r="B72" s="892"/>
      <c r="C72" s="893"/>
      <c r="D72" s="893"/>
      <c r="E72" s="893"/>
      <c r="F72" s="893"/>
      <c r="G72" s="894"/>
      <c r="H72" s="892"/>
      <c r="I72" s="893"/>
      <c r="J72" s="893"/>
      <c r="K72" s="893"/>
      <c r="L72" s="894"/>
    </row>
    <row r="73" spans="2:15" x14ac:dyDescent="0.25">
      <c r="B73" s="892"/>
      <c r="C73" s="893"/>
      <c r="D73" s="893"/>
      <c r="E73" s="893"/>
      <c r="F73" s="893"/>
      <c r="G73" s="894"/>
      <c r="H73" s="892"/>
      <c r="I73" s="893"/>
      <c r="J73" s="893"/>
      <c r="K73" s="893"/>
      <c r="L73" s="894"/>
    </row>
    <row r="74" spans="2:15" x14ac:dyDescent="0.25">
      <c r="B74" s="892"/>
      <c r="C74" s="893"/>
      <c r="D74" s="893"/>
      <c r="E74" s="893"/>
      <c r="F74" s="893"/>
      <c r="G74" s="894"/>
      <c r="H74" s="892"/>
      <c r="I74" s="893"/>
      <c r="J74" s="893"/>
      <c r="K74" s="893"/>
      <c r="L74" s="894"/>
    </row>
    <row r="75" spans="2:15" x14ac:dyDescent="0.25">
      <c r="B75" s="892"/>
      <c r="C75" s="893"/>
      <c r="D75" s="893"/>
      <c r="E75" s="893"/>
      <c r="F75" s="893"/>
      <c r="G75" s="894"/>
      <c r="H75" s="892"/>
      <c r="I75" s="893"/>
      <c r="J75" s="893"/>
      <c r="K75" s="893"/>
      <c r="L75" s="894"/>
    </row>
    <row r="76" spans="2:15" x14ac:dyDescent="0.25">
      <c r="B76" s="892"/>
      <c r="C76" s="893"/>
      <c r="D76" s="893"/>
      <c r="E76" s="893"/>
      <c r="F76" s="893"/>
      <c r="G76" s="894"/>
      <c r="H76" s="892"/>
      <c r="I76" s="893"/>
      <c r="J76" s="893"/>
      <c r="K76" s="893"/>
      <c r="L76" s="894"/>
    </row>
    <row r="77" spans="2:15" x14ac:dyDescent="0.25">
      <c r="B77" s="892"/>
      <c r="C77" s="893"/>
      <c r="D77" s="893"/>
      <c r="E77" s="893"/>
      <c r="F77" s="893"/>
      <c r="G77" s="894"/>
      <c r="H77" s="892"/>
      <c r="I77" s="893"/>
      <c r="J77" s="893"/>
      <c r="K77" s="893"/>
      <c r="L77" s="894"/>
    </row>
    <row r="78" spans="2:15" x14ac:dyDescent="0.25">
      <c r="B78" s="892"/>
      <c r="C78" s="893"/>
      <c r="D78" s="893"/>
      <c r="E78" s="893"/>
      <c r="F78" s="893"/>
      <c r="G78" s="894"/>
      <c r="H78" s="892"/>
      <c r="I78" s="893"/>
      <c r="J78" s="893"/>
      <c r="K78" s="893"/>
      <c r="L78" s="894"/>
    </row>
    <row r="79" spans="2:15" x14ac:dyDescent="0.25">
      <c r="B79" s="892"/>
      <c r="C79" s="893"/>
      <c r="D79" s="893"/>
      <c r="E79" s="893"/>
      <c r="F79" s="893"/>
      <c r="G79" s="894"/>
      <c r="H79" s="892"/>
      <c r="I79" s="893"/>
      <c r="J79" s="893"/>
      <c r="K79" s="893"/>
      <c r="L79" s="894"/>
    </row>
    <row r="80" spans="2:15" x14ac:dyDescent="0.25">
      <c r="B80" s="892"/>
      <c r="C80" s="893"/>
      <c r="D80" s="893"/>
      <c r="E80" s="893"/>
      <c r="F80" s="893"/>
      <c r="G80" s="894"/>
      <c r="H80" s="892"/>
      <c r="I80" s="893"/>
      <c r="J80" s="893"/>
      <c r="K80" s="893"/>
      <c r="L80" s="894"/>
    </row>
    <row r="81" spans="2:15" x14ac:dyDescent="0.25">
      <c r="B81" s="892"/>
      <c r="C81" s="893"/>
      <c r="D81" s="893"/>
      <c r="E81" s="893"/>
      <c r="F81" s="893"/>
      <c r="G81" s="894"/>
      <c r="H81" s="892"/>
      <c r="I81" s="893"/>
      <c r="J81" s="893"/>
      <c r="K81" s="893"/>
      <c r="L81" s="894"/>
    </row>
    <row r="82" spans="2:15" x14ac:dyDescent="0.25">
      <c r="B82" s="892"/>
      <c r="C82" s="893"/>
      <c r="D82" s="893"/>
      <c r="E82" s="893"/>
      <c r="F82" s="893"/>
      <c r="G82" s="894"/>
      <c r="H82" s="892"/>
      <c r="I82" s="893"/>
      <c r="J82" s="893"/>
      <c r="K82" s="893"/>
      <c r="L82" s="894"/>
      <c r="O82" s="133"/>
    </row>
    <row r="83" spans="2:15" ht="15.75" thickBot="1" x14ac:dyDescent="0.3">
      <c r="B83" s="920"/>
      <c r="C83" s="921"/>
      <c r="D83" s="921"/>
      <c r="E83" s="921"/>
      <c r="F83" s="921"/>
      <c r="G83" s="922"/>
      <c r="H83" s="920"/>
      <c r="I83" s="921"/>
      <c r="J83" s="921"/>
      <c r="K83" s="921"/>
      <c r="L83" s="922"/>
    </row>
    <row r="84" spans="2:15" ht="25.5" customHeight="1" x14ac:dyDescent="0.25">
      <c r="B84" s="1014" t="s">
        <v>1246</v>
      </c>
      <c r="C84" s="1015"/>
      <c r="D84" s="1015"/>
      <c r="E84" s="1015"/>
      <c r="F84" s="1015"/>
      <c r="G84" s="1016"/>
      <c r="H84" s="1023" t="s">
        <v>1247</v>
      </c>
      <c r="I84" s="1024"/>
      <c r="J84" s="1024"/>
      <c r="K84" s="1024"/>
      <c r="L84" s="1024"/>
      <c r="M84" s="1025"/>
    </row>
    <row r="85" spans="2:15" ht="23.25" customHeight="1" thickBot="1" x14ac:dyDescent="0.3">
      <c r="B85" s="1017"/>
      <c r="C85" s="1018"/>
      <c r="D85" s="1018"/>
      <c r="E85" s="1018"/>
      <c r="F85" s="1018"/>
      <c r="G85" s="1019"/>
      <c r="H85" s="1026"/>
      <c r="I85" s="1025"/>
      <c r="J85" s="1025"/>
      <c r="K85" s="1025"/>
      <c r="L85" s="1025"/>
      <c r="M85" s="1025"/>
    </row>
    <row r="86" spans="2:15" ht="15.75" customHeight="1" x14ac:dyDescent="0.25">
      <c r="B86" s="892" t="s">
        <v>451</v>
      </c>
      <c r="C86" s="893"/>
      <c r="D86" s="893"/>
      <c r="E86" s="893"/>
      <c r="F86" s="893"/>
      <c r="G86" s="894"/>
      <c r="H86" s="895" t="s">
        <v>452</v>
      </c>
      <c r="I86" s="896"/>
      <c r="J86" s="896"/>
      <c r="K86" s="896"/>
      <c r="L86" s="897"/>
    </row>
    <row r="87" spans="2:15" x14ac:dyDescent="0.25">
      <c r="B87" s="892"/>
      <c r="C87" s="893"/>
      <c r="D87" s="893"/>
      <c r="E87" s="893"/>
      <c r="F87" s="893"/>
      <c r="G87" s="894"/>
      <c r="H87" s="892"/>
      <c r="I87" s="893"/>
      <c r="J87" s="893"/>
      <c r="K87" s="893"/>
      <c r="L87" s="894"/>
    </row>
    <row r="88" spans="2:15" x14ac:dyDescent="0.25">
      <c r="B88" s="892"/>
      <c r="C88" s="893"/>
      <c r="D88" s="893"/>
      <c r="E88" s="893"/>
      <c r="F88" s="893"/>
      <c r="G88" s="894"/>
      <c r="H88" s="892"/>
      <c r="I88" s="893"/>
      <c r="J88" s="893"/>
      <c r="K88" s="893"/>
      <c r="L88" s="894"/>
    </row>
    <row r="89" spans="2:15" x14ac:dyDescent="0.25">
      <c r="B89" s="892"/>
      <c r="C89" s="893"/>
      <c r="D89" s="893"/>
      <c r="E89" s="893"/>
      <c r="F89" s="893"/>
      <c r="G89" s="894"/>
      <c r="H89" s="892"/>
      <c r="I89" s="893"/>
      <c r="J89" s="893"/>
      <c r="K89" s="893"/>
      <c r="L89" s="894"/>
    </row>
    <row r="90" spans="2:15" x14ac:dyDescent="0.25">
      <c r="B90" s="892"/>
      <c r="C90" s="893"/>
      <c r="D90" s="893"/>
      <c r="E90" s="893"/>
      <c r="F90" s="893"/>
      <c r="G90" s="894"/>
      <c r="H90" s="892"/>
      <c r="I90" s="893"/>
      <c r="J90" s="893"/>
      <c r="K90" s="893"/>
      <c r="L90" s="894"/>
    </row>
    <row r="91" spans="2:15" x14ac:dyDescent="0.25">
      <c r="B91" s="892"/>
      <c r="C91" s="893"/>
      <c r="D91" s="893"/>
      <c r="E91" s="893"/>
      <c r="F91" s="893"/>
      <c r="G91" s="894"/>
      <c r="H91" s="892"/>
      <c r="I91" s="893"/>
      <c r="J91" s="893"/>
      <c r="K91" s="893"/>
      <c r="L91" s="894"/>
    </row>
    <row r="92" spans="2:15" x14ac:dyDescent="0.25">
      <c r="B92" s="892"/>
      <c r="C92" s="893"/>
      <c r="D92" s="893"/>
      <c r="E92" s="893"/>
      <c r="F92" s="893"/>
      <c r="G92" s="894"/>
      <c r="H92" s="892"/>
      <c r="I92" s="893"/>
      <c r="J92" s="893"/>
      <c r="K92" s="893"/>
      <c r="L92" s="894"/>
    </row>
    <row r="93" spans="2:15" x14ac:dyDescent="0.25">
      <c r="B93" s="892"/>
      <c r="C93" s="893"/>
      <c r="D93" s="893"/>
      <c r="E93" s="893"/>
      <c r="F93" s="893"/>
      <c r="G93" s="894"/>
      <c r="H93" s="892"/>
      <c r="I93" s="893"/>
      <c r="J93" s="893"/>
      <c r="K93" s="893"/>
      <c r="L93" s="894"/>
    </row>
    <row r="94" spans="2:15" x14ac:dyDescent="0.25">
      <c r="B94" s="892"/>
      <c r="C94" s="893"/>
      <c r="D94" s="893"/>
      <c r="E94" s="893"/>
      <c r="F94" s="893"/>
      <c r="G94" s="894"/>
      <c r="H94" s="892"/>
      <c r="I94" s="893"/>
      <c r="J94" s="893"/>
      <c r="K94" s="893"/>
      <c r="L94" s="894"/>
    </row>
    <row r="95" spans="2:15" x14ac:dyDescent="0.25">
      <c r="B95" s="892"/>
      <c r="C95" s="893"/>
      <c r="D95" s="893"/>
      <c r="E95" s="893"/>
      <c r="F95" s="893"/>
      <c r="G95" s="894"/>
      <c r="H95" s="892"/>
      <c r="I95" s="893"/>
      <c r="J95" s="893"/>
      <c r="K95" s="893"/>
      <c r="L95" s="894"/>
    </row>
    <row r="96" spans="2:15" x14ac:dyDescent="0.25">
      <c r="B96" s="892"/>
      <c r="C96" s="893"/>
      <c r="D96" s="893"/>
      <c r="E96" s="893"/>
      <c r="F96" s="893"/>
      <c r="G96" s="894"/>
      <c r="H96" s="892"/>
      <c r="I96" s="893"/>
      <c r="J96" s="893"/>
      <c r="K96" s="893"/>
      <c r="L96" s="894"/>
    </row>
    <row r="97" spans="2:15" x14ac:dyDescent="0.25">
      <c r="B97" s="892"/>
      <c r="C97" s="893"/>
      <c r="D97" s="893"/>
      <c r="E97" s="893"/>
      <c r="F97" s="893"/>
      <c r="G97" s="894"/>
      <c r="H97" s="892"/>
      <c r="I97" s="893"/>
      <c r="J97" s="893"/>
      <c r="K97" s="893"/>
      <c r="L97" s="894"/>
    </row>
    <row r="98" spans="2:15" x14ac:dyDescent="0.25">
      <c r="B98" s="892"/>
      <c r="C98" s="893"/>
      <c r="D98" s="893"/>
      <c r="E98" s="893"/>
      <c r="F98" s="893"/>
      <c r="G98" s="894"/>
      <c r="H98" s="892"/>
      <c r="I98" s="893"/>
      <c r="J98" s="893"/>
      <c r="K98" s="893"/>
      <c r="L98" s="894"/>
      <c r="O98" s="133"/>
    </row>
    <row r="99" spans="2:15" ht="15.75" thickBot="1" x14ac:dyDescent="0.3">
      <c r="B99" s="920"/>
      <c r="C99" s="921"/>
      <c r="D99" s="921"/>
      <c r="E99" s="921"/>
      <c r="F99" s="921"/>
      <c r="G99" s="922"/>
      <c r="H99" s="920"/>
      <c r="I99" s="921"/>
      <c r="J99" s="921"/>
      <c r="K99" s="921"/>
      <c r="L99" s="922"/>
    </row>
    <row r="100" spans="2:15" ht="25.5" customHeight="1" x14ac:dyDescent="0.25">
      <c r="B100" s="1014" t="s">
        <v>1248</v>
      </c>
      <c r="C100" s="1015"/>
      <c r="D100" s="1015"/>
      <c r="E100" s="1015"/>
      <c r="F100" s="1015"/>
      <c r="G100" s="1016"/>
      <c r="H100" s="1023" t="s">
        <v>1156</v>
      </c>
      <c r="I100" s="1024"/>
      <c r="J100" s="1024"/>
      <c r="K100" s="1024"/>
      <c r="L100" s="1024"/>
      <c r="M100" s="1025"/>
    </row>
    <row r="101" spans="2:15" ht="23.25" customHeight="1" thickBot="1" x14ac:dyDescent="0.3">
      <c r="B101" s="1017"/>
      <c r="C101" s="1018"/>
      <c r="D101" s="1018"/>
      <c r="E101" s="1018"/>
      <c r="F101" s="1018"/>
      <c r="G101" s="1019"/>
      <c r="H101" s="1026"/>
      <c r="I101" s="1025"/>
      <c r="J101" s="1025"/>
      <c r="K101" s="1025"/>
      <c r="L101" s="1025"/>
      <c r="M101" s="1025"/>
    </row>
    <row r="102" spans="2:15" ht="15.75" customHeight="1" x14ac:dyDescent="0.25">
      <c r="B102" s="892" t="s">
        <v>451</v>
      </c>
      <c r="C102" s="893"/>
      <c r="D102" s="893"/>
      <c r="E102" s="893"/>
      <c r="F102" s="893"/>
      <c r="G102" s="894"/>
      <c r="H102" s="895" t="s">
        <v>452</v>
      </c>
      <c r="I102" s="896"/>
      <c r="J102" s="896"/>
      <c r="K102" s="896"/>
      <c r="L102" s="897"/>
    </row>
    <row r="103" spans="2:15" x14ac:dyDescent="0.25">
      <c r="B103" s="892"/>
      <c r="C103" s="893"/>
      <c r="D103" s="893"/>
      <c r="E103" s="893"/>
      <c r="F103" s="893"/>
      <c r="G103" s="894"/>
      <c r="H103" s="892"/>
      <c r="I103" s="893"/>
      <c r="J103" s="893"/>
      <c r="K103" s="893"/>
      <c r="L103" s="894"/>
    </row>
    <row r="104" spans="2:15" x14ac:dyDescent="0.25">
      <c r="B104" s="892"/>
      <c r="C104" s="893"/>
      <c r="D104" s="893"/>
      <c r="E104" s="893"/>
      <c r="F104" s="893"/>
      <c r="G104" s="894"/>
      <c r="H104" s="892"/>
      <c r="I104" s="893"/>
      <c r="J104" s="893"/>
      <c r="K104" s="893"/>
      <c r="L104" s="894"/>
    </row>
    <row r="105" spans="2:15" x14ac:dyDescent="0.25">
      <c r="B105" s="892"/>
      <c r="C105" s="893"/>
      <c r="D105" s="893"/>
      <c r="E105" s="893"/>
      <c r="F105" s="893"/>
      <c r="G105" s="894"/>
      <c r="H105" s="892"/>
      <c r="I105" s="893"/>
      <c r="J105" s="893"/>
      <c r="K105" s="893"/>
      <c r="L105" s="894"/>
    </row>
    <row r="106" spans="2:15" x14ac:dyDescent="0.25">
      <c r="B106" s="892"/>
      <c r="C106" s="893"/>
      <c r="D106" s="893"/>
      <c r="E106" s="893"/>
      <c r="F106" s="893"/>
      <c r="G106" s="894"/>
      <c r="H106" s="892"/>
      <c r="I106" s="893"/>
      <c r="J106" s="893"/>
      <c r="K106" s="893"/>
      <c r="L106" s="894"/>
    </row>
    <row r="107" spans="2:15" x14ac:dyDescent="0.25">
      <c r="B107" s="892"/>
      <c r="C107" s="893"/>
      <c r="D107" s="893"/>
      <c r="E107" s="893"/>
      <c r="F107" s="893"/>
      <c r="G107" s="894"/>
      <c r="H107" s="892"/>
      <c r="I107" s="893"/>
      <c r="J107" s="893"/>
      <c r="K107" s="893"/>
      <c r="L107" s="894"/>
    </row>
    <row r="108" spans="2:15" x14ac:dyDescent="0.25">
      <c r="B108" s="892"/>
      <c r="C108" s="893"/>
      <c r="D108" s="893"/>
      <c r="E108" s="893"/>
      <c r="F108" s="893"/>
      <c r="G108" s="894"/>
      <c r="H108" s="892"/>
      <c r="I108" s="893"/>
      <c r="J108" s="893"/>
      <c r="K108" s="893"/>
      <c r="L108" s="894"/>
    </row>
    <row r="109" spans="2:15" x14ac:dyDescent="0.25">
      <c r="B109" s="892"/>
      <c r="C109" s="893"/>
      <c r="D109" s="893"/>
      <c r="E109" s="893"/>
      <c r="F109" s="893"/>
      <c r="G109" s="894"/>
      <c r="H109" s="892"/>
      <c r="I109" s="893"/>
      <c r="J109" s="893"/>
      <c r="K109" s="893"/>
      <c r="L109" s="894"/>
    </row>
    <row r="110" spans="2:15" x14ac:dyDescent="0.25">
      <c r="B110" s="892"/>
      <c r="C110" s="893"/>
      <c r="D110" s="893"/>
      <c r="E110" s="893"/>
      <c r="F110" s="893"/>
      <c r="G110" s="894"/>
      <c r="H110" s="892"/>
      <c r="I110" s="893"/>
      <c r="J110" s="893"/>
      <c r="K110" s="893"/>
      <c r="L110" s="894"/>
    </row>
    <row r="111" spans="2:15" x14ac:dyDescent="0.25">
      <c r="B111" s="892"/>
      <c r="C111" s="893"/>
      <c r="D111" s="893"/>
      <c r="E111" s="893"/>
      <c r="F111" s="893"/>
      <c r="G111" s="894"/>
      <c r="H111" s="892"/>
      <c r="I111" s="893"/>
      <c r="J111" s="893"/>
      <c r="K111" s="893"/>
      <c r="L111" s="894"/>
    </row>
    <row r="112" spans="2:15" x14ac:dyDescent="0.25">
      <c r="B112" s="892"/>
      <c r="C112" s="893"/>
      <c r="D112" s="893"/>
      <c r="E112" s="893"/>
      <c r="F112" s="893"/>
      <c r="G112" s="894"/>
      <c r="H112" s="892"/>
      <c r="I112" s="893"/>
      <c r="J112" s="893"/>
      <c r="K112" s="893"/>
      <c r="L112" s="894"/>
    </row>
    <row r="113" spans="2:15" x14ac:dyDescent="0.25">
      <c r="B113" s="892"/>
      <c r="C113" s="893"/>
      <c r="D113" s="893"/>
      <c r="E113" s="893"/>
      <c r="F113" s="893"/>
      <c r="G113" s="894"/>
      <c r="H113" s="892"/>
      <c r="I113" s="893"/>
      <c r="J113" s="893"/>
      <c r="K113" s="893"/>
      <c r="L113" s="894"/>
    </row>
    <row r="114" spans="2:15" x14ac:dyDescent="0.25">
      <c r="B114" s="892"/>
      <c r="C114" s="893"/>
      <c r="D114" s="893"/>
      <c r="E114" s="893"/>
      <c r="F114" s="893"/>
      <c r="G114" s="894"/>
      <c r="H114" s="892"/>
      <c r="I114" s="893"/>
      <c r="J114" s="893"/>
      <c r="K114" s="893"/>
      <c r="L114" s="894"/>
      <c r="O114" s="133"/>
    </row>
    <row r="115" spans="2:15" ht="15.75" thickBot="1" x14ac:dyDescent="0.3">
      <c r="B115" s="920"/>
      <c r="C115" s="921"/>
      <c r="D115" s="921"/>
      <c r="E115" s="921"/>
      <c r="F115" s="921"/>
      <c r="G115" s="922"/>
      <c r="H115" s="920"/>
      <c r="I115" s="921"/>
      <c r="J115" s="921"/>
      <c r="K115" s="921"/>
      <c r="L115" s="922"/>
    </row>
    <row r="116" spans="2:15" ht="25.5" customHeight="1" x14ac:dyDescent="0.25">
      <c r="B116" s="1014" t="s">
        <v>1249</v>
      </c>
      <c r="C116" s="1015"/>
      <c r="D116" s="1015"/>
      <c r="E116" s="1015"/>
      <c r="F116" s="1015"/>
      <c r="G116" s="1016"/>
      <c r="H116" s="1023" t="s">
        <v>1250</v>
      </c>
      <c r="I116" s="1024"/>
      <c r="J116" s="1024"/>
      <c r="K116" s="1024"/>
      <c r="L116" s="1024"/>
      <c r="M116" s="1025"/>
    </row>
    <row r="117" spans="2:15" ht="23.25" customHeight="1" thickBot="1" x14ac:dyDescent="0.3">
      <c r="B117" s="1017"/>
      <c r="C117" s="1018"/>
      <c r="D117" s="1018"/>
      <c r="E117" s="1018"/>
      <c r="F117" s="1018"/>
      <c r="G117" s="1019"/>
      <c r="H117" s="1026"/>
      <c r="I117" s="1025"/>
      <c r="J117" s="1025"/>
      <c r="K117" s="1025"/>
      <c r="L117" s="1025"/>
      <c r="M117" s="1025"/>
    </row>
    <row r="118" spans="2:15" ht="15.75" customHeight="1" x14ac:dyDescent="0.25">
      <c r="B118" s="892" t="s">
        <v>451</v>
      </c>
      <c r="C118" s="893"/>
      <c r="D118" s="893"/>
      <c r="E118" s="893"/>
      <c r="F118" s="893"/>
      <c r="G118" s="894"/>
      <c r="H118" s="895" t="s">
        <v>452</v>
      </c>
      <c r="I118" s="896"/>
      <c r="J118" s="896"/>
      <c r="K118" s="896"/>
      <c r="L118" s="897"/>
    </row>
    <row r="119" spans="2:15" x14ac:dyDescent="0.25">
      <c r="B119" s="892"/>
      <c r="C119" s="893"/>
      <c r="D119" s="893"/>
      <c r="E119" s="893"/>
      <c r="F119" s="893"/>
      <c r="G119" s="894"/>
      <c r="H119" s="892"/>
      <c r="I119" s="893"/>
      <c r="J119" s="893"/>
      <c r="K119" s="893"/>
      <c r="L119" s="894"/>
    </row>
    <row r="120" spans="2:15" x14ac:dyDescent="0.25">
      <c r="B120" s="892"/>
      <c r="C120" s="893"/>
      <c r="D120" s="893"/>
      <c r="E120" s="893"/>
      <c r="F120" s="893"/>
      <c r="G120" s="894"/>
      <c r="H120" s="892"/>
      <c r="I120" s="893"/>
      <c r="J120" s="893"/>
      <c r="K120" s="893"/>
      <c r="L120" s="894"/>
    </row>
    <row r="121" spans="2:15" x14ac:dyDescent="0.25">
      <c r="B121" s="892"/>
      <c r="C121" s="893"/>
      <c r="D121" s="893"/>
      <c r="E121" s="893"/>
      <c r="F121" s="893"/>
      <c r="G121" s="894"/>
      <c r="H121" s="892"/>
      <c r="I121" s="893"/>
      <c r="J121" s="893"/>
      <c r="K121" s="893"/>
      <c r="L121" s="894"/>
    </row>
    <row r="122" spans="2:15" x14ac:dyDescent="0.25">
      <c r="B122" s="892"/>
      <c r="C122" s="893"/>
      <c r="D122" s="893"/>
      <c r="E122" s="893"/>
      <c r="F122" s="893"/>
      <c r="G122" s="894"/>
      <c r="H122" s="892"/>
      <c r="I122" s="893"/>
      <c r="J122" s="893"/>
      <c r="K122" s="893"/>
      <c r="L122" s="894"/>
    </row>
    <row r="123" spans="2:15" x14ac:dyDescent="0.25">
      <c r="B123" s="892"/>
      <c r="C123" s="893"/>
      <c r="D123" s="893"/>
      <c r="E123" s="893"/>
      <c r="F123" s="893"/>
      <c r="G123" s="894"/>
      <c r="H123" s="892"/>
      <c r="I123" s="893"/>
      <c r="J123" s="893"/>
      <c r="K123" s="893"/>
      <c r="L123" s="894"/>
    </row>
    <row r="124" spans="2:15" x14ac:dyDescent="0.25">
      <c r="B124" s="892"/>
      <c r="C124" s="893"/>
      <c r="D124" s="893"/>
      <c r="E124" s="893"/>
      <c r="F124" s="893"/>
      <c r="G124" s="894"/>
      <c r="H124" s="892"/>
      <c r="I124" s="893"/>
      <c r="J124" s="893"/>
      <c r="K124" s="893"/>
      <c r="L124" s="894"/>
    </row>
    <row r="125" spans="2:15" x14ac:dyDescent="0.25">
      <c r="B125" s="892"/>
      <c r="C125" s="893"/>
      <c r="D125" s="893"/>
      <c r="E125" s="893"/>
      <c r="F125" s="893"/>
      <c r="G125" s="894"/>
      <c r="H125" s="892"/>
      <c r="I125" s="893"/>
      <c r="J125" s="893"/>
      <c r="K125" s="893"/>
      <c r="L125" s="894"/>
    </row>
    <row r="126" spans="2:15" x14ac:dyDescent="0.25">
      <c r="B126" s="892"/>
      <c r="C126" s="893"/>
      <c r="D126" s="893"/>
      <c r="E126" s="893"/>
      <c r="F126" s="893"/>
      <c r="G126" s="894"/>
      <c r="H126" s="892"/>
      <c r="I126" s="893"/>
      <c r="J126" s="893"/>
      <c r="K126" s="893"/>
      <c r="L126" s="894"/>
    </row>
    <row r="127" spans="2:15" x14ac:dyDescent="0.25">
      <c r="B127" s="892"/>
      <c r="C127" s="893"/>
      <c r="D127" s="893"/>
      <c r="E127" s="893"/>
      <c r="F127" s="893"/>
      <c r="G127" s="894"/>
      <c r="H127" s="892"/>
      <c r="I127" s="893"/>
      <c r="J127" s="893"/>
      <c r="K127" s="893"/>
      <c r="L127" s="894"/>
    </row>
    <row r="128" spans="2:15" x14ac:dyDescent="0.25">
      <c r="B128" s="892"/>
      <c r="C128" s="893"/>
      <c r="D128" s="893"/>
      <c r="E128" s="893"/>
      <c r="F128" s="893"/>
      <c r="G128" s="894"/>
      <c r="H128" s="892"/>
      <c r="I128" s="893"/>
      <c r="J128" s="893"/>
      <c r="K128" s="893"/>
      <c r="L128" s="894"/>
    </row>
    <row r="129" spans="2:15" x14ac:dyDescent="0.25">
      <c r="B129" s="892"/>
      <c r="C129" s="893"/>
      <c r="D129" s="893"/>
      <c r="E129" s="893"/>
      <c r="F129" s="893"/>
      <c r="G129" s="894"/>
      <c r="H129" s="892"/>
      <c r="I129" s="893"/>
      <c r="J129" s="893"/>
      <c r="K129" s="893"/>
      <c r="L129" s="894"/>
    </row>
    <row r="130" spans="2:15" x14ac:dyDescent="0.25">
      <c r="B130" s="892"/>
      <c r="C130" s="893"/>
      <c r="D130" s="893"/>
      <c r="E130" s="893"/>
      <c r="F130" s="893"/>
      <c r="G130" s="894"/>
      <c r="H130" s="892"/>
      <c r="I130" s="893"/>
      <c r="J130" s="893"/>
      <c r="K130" s="893"/>
      <c r="L130" s="894"/>
      <c r="O130" s="133"/>
    </row>
    <row r="131" spans="2:15" ht="15.75" thickBot="1" x14ac:dyDescent="0.3">
      <c r="B131" s="920"/>
      <c r="C131" s="921"/>
      <c r="D131" s="921"/>
      <c r="E131" s="921"/>
      <c r="F131" s="921"/>
      <c r="G131" s="922"/>
      <c r="H131" s="920"/>
      <c r="I131" s="921"/>
      <c r="J131" s="921"/>
      <c r="K131" s="921"/>
      <c r="L131" s="922"/>
    </row>
    <row r="132" spans="2:15" ht="25.5" customHeight="1" x14ac:dyDescent="0.25">
      <c r="B132" s="1014" t="s">
        <v>1251</v>
      </c>
      <c r="C132" s="1015"/>
      <c r="D132" s="1015"/>
      <c r="E132" s="1015"/>
      <c r="F132" s="1015"/>
      <c r="G132" s="1016"/>
      <c r="H132" s="1023" t="s">
        <v>1252</v>
      </c>
      <c r="I132" s="1024"/>
      <c r="J132" s="1024"/>
      <c r="K132" s="1024"/>
      <c r="L132" s="1024"/>
      <c r="M132" s="1025"/>
    </row>
    <row r="133" spans="2:15" ht="23.25" customHeight="1" thickBot="1" x14ac:dyDescent="0.3">
      <c r="B133" s="1017"/>
      <c r="C133" s="1018"/>
      <c r="D133" s="1018"/>
      <c r="E133" s="1018"/>
      <c r="F133" s="1018"/>
      <c r="G133" s="1019"/>
      <c r="H133" s="1026"/>
      <c r="I133" s="1025"/>
      <c r="J133" s="1025"/>
      <c r="K133" s="1025"/>
      <c r="L133" s="1025"/>
      <c r="M133" s="1025"/>
    </row>
    <row r="134" spans="2:15" ht="15.75" customHeight="1" x14ac:dyDescent="0.25">
      <c r="B134" s="892" t="s">
        <v>451</v>
      </c>
      <c r="C134" s="893"/>
      <c r="D134" s="893"/>
      <c r="E134" s="893"/>
      <c r="F134" s="893"/>
      <c r="G134" s="894"/>
      <c r="H134" s="895" t="s">
        <v>452</v>
      </c>
      <c r="I134" s="896"/>
      <c r="J134" s="896"/>
      <c r="K134" s="896"/>
      <c r="L134" s="897"/>
    </row>
    <row r="135" spans="2:15" x14ac:dyDescent="0.25">
      <c r="B135" s="892"/>
      <c r="C135" s="893"/>
      <c r="D135" s="893"/>
      <c r="E135" s="893"/>
      <c r="F135" s="893"/>
      <c r="G135" s="894"/>
      <c r="H135" s="892"/>
      <c r="I135" s="893"/>
      <c r="J135" s="893"/>
      <c r="K135" s="893"/>
      <c r="L135" s="894"/>
    </row>
    <row r="136" spans="2:15" x14ac:dyDescent="0.25">
      <c r="B136" s="892"/>
      <c r="C136" s="893"/>
      <c r="D136" s="893"/>
      <c r="E136" s="893"/>
      <c r="F136" s="893"/>
      <c r="G136" s="894"/>
      <c r="H136" s="892"/>
      <c r="I136" s="893"/>
      <c r="J136" s="893"/>
      <c r="K136" s="893"/>
      <c r="L136" s="894"/>
    </row>
    <row r="137" spans="2:15" x14ac:dyDescent="0.25">
      <c r="B137" s="892"/>
      <c r="C137" s="893"/>
      <c r="D137" s="893"/>
      <c r="E137" s="893"/>
      <c r="F137" s="893"/>
      <c r="G137" s="894"/>
      <c r="H137" s="892"/>
      <c r="I137" s="893"/>
      <c r="J137" s="893"/>
      <c r="K137" s="893"/>
      <c r="L137" s="894"/>
    </row>
    <row r="138" spans="2:15" x14ac:dyDescent="0.25">
      <c r="B138" s="892"/>
      <c r="C138" s="893"/>
      <c r="D138" s="893"/>
      <c r="E138" s="893"/>
      <c r="F138" s="893"/>
      <c r="G138" s="894"/>
      <c r="H138" s="892"/>
      <c r="I138" s="893"/>
      <c r="J138" s="893"/>
      <c r="K138" s="893"/>
      <c r="L138" s="894"/>
    </row>
    <row r="139" spans="2:15" x14ac:dyDescent="0.25">
      <c r="B139" s="892"/>
      <c r="C139" s="893"/>
      <c r="D139" s="893"/>
      <c r="E139" s="893"/>
      <c r="F139" s="893"/>
      <c r="G139" s="894"/>
      <c r="H139" s="892"/>
      <c r="I139" s="893"/>
      <c r="J139" s="893"/>
      <c r="K139" s="893"/>
      <c r="L139" s="894"/>
    </row>
    <row r="140" spans="2:15" x14ac:dyDescent="0.25">
      <c r="B140" s="892"/>
      <c r="C140" s="893"/>
      <c r="D140" s="893"/>
      <c r="E140" s="893"/>
      <c r="F140" s="893"/>
      <c r="G140" s="894"/>
      <c r="H140" s="892"/>
      <c r="I140" s="893"/>
      <c r="J140" s="893"/>
      <c r="K140" s="893"/>
      <c r="L140" s="894"/>
    </row>
    <row r="141" spans="2:15" x14ac:dyDescent="0.25">
      <c r="B141" s="892"/>
      <c r="C141" s="893"/>
      <c r="D141" s="893"/>
      <c r="E141" s="893"/>
      <c r="F141" s="893"/>
      <c r="G141" s="894"/>
      <c r="H141" s="892"/>
      <c r="I141" s="893"/>
      <c r="J141" s="893"/>
      <c r="K141" s="893"/>
      <c r="L141" s="894"/>
    </row>
    <row r="142" spans="2:15" x14ac:dyDescent="0.25">
      <c r="B142" s="892"/>
      <c r="C142" s="893"/>
      <c r="D142" s="893"/>
      <c r="E142" s="893"/>
      <c r="F142" s="893"/>
      <c r="G142" s="894"/>
      <c r="H142" s="892"/>
      <c r="I142" s="893"/>
      <c r="J142" s="893"/>
      <c r="K142" s="893"/>
      <c r="L142" s="894"/>
    </row>
    <row r="143" spans="2:15" x14ac:dyDescent="0.25">
      <c r="B143" s="892"/>
      <c r="C143" s="893"/>
      <c r="D143" s="893"/>
      <c r="E143" s="893"/>
      <c r="F143" s="893"/>
      <c r="G143" s="894"/>
      <c r="H143" s="892"/>
      <c r="I143" s="893"/>
      <c r="J143" s="893"/>
      <c r="K143" s="893"/>
      <c r="L143" s="894"/>
    </row>
    <row r="144" spans="2:15" x14ac:dyDescent="0.25">
      <c r="B144" s="892"/>
      <c r="C144" s="893"/>
      <c r="D144" s="893"/>
      <c r="E144" s="893"/>
      <c r="F144" s="893"/>
      <c r="G144" s="894"/>
      <c r="H144" s="892"/>
      <c r="I144" s="893"/>
      <c r="J144" s="893"/>
      <c r="K144" s="893"/>
      <c r="L144" s="894"/>
    </row>
    <row r="145" spans="2:15" x14ac:dyDescent="0.25">
      <c r="B145" s="892"/>
      <c r="C145" s="893"/>
      <c r="D145" s="893"/>
      <c r="E145" s="893"/>
      <c r="F145" s="893"/>
      <c r="G145" s="894"/>
      <c r="H145" s="892"/>
      <c r="I145" s="893"/>
      <c r="J145" s="893"/>
      <c r="K145" s="893"/>
      <c r="L145" s="894"/>
    </row>
    <row r="146" spans="2:15" x14ac:dyDescent="0.25">
      <c r="B146" s="892"/>
      <c r="C146" s="893"/>
      <c r="D146" s="893"/>
      <c r="E146" s="893"/>
      <c r="F146" s="893"/>
      <c r="G146" s="894"/>
      <c r="H146" s="892"/>
      <c r="I146" s="893"/>
      <c r="J146" s="893"/>
      <c r="K146" s="893"/>
      <c r="L146" s="894"/>
      <c r="O146" s="133"/>
    </row>
    <row r="147" spans="2:15" ht="15.75" thickBot="1" x14ac:dyDescent="0.3">
      <c r="B147" s="920"/>
      <c r="C147" s="921"/>
      <c r="D147" s="921"/>
      <c r="E147" s="921"/>
      <c r="F147" s="921"/>
      <c r="G147" s="922"/>
      <c r="H147" s="920"/>
      <c r="I147" s="921"/>
      <c r="J147" s="921"/>
      <c r="K147" s="921"/>
      <c r="L147" s="922"/>
    </row>
    <row r="148" spans="2:15" ht="25.5" customHeight="1" x14ac:dyDescent="0.25">
      <c r="B148" s="1014" t="s">
        <v>1253</v>
      </c>
      <c r="C148" s="1015"/>
      <c r="D148" s="1015"/>
      <c r="E148" s="1015"/>
      <c r="F148" s="1015"/>
      <c r="G148" s="1016"/>
      <c r="H148" s="1023" t="s">
        <v>1252</v>
      </c>
      <c r="I148" s="1024"/>
      <c r="J148" s="1024"/>
      <c r="K148" s="1024"/>
      <c r="L148" s="1024"/>
      <c r="M148" s="1025"/>
    </row>
    <row r="149" spans="2:15" ht="23.25" customHeight="1" thickBot="1" x14ac:dyDescent="0.3">
      <c r="B149" s="1017"/>
      <c r="C149" s="1018"/>
      <c r="D149" s="1018"/>
      <c r="E149" s="1018"/>
      <c r="F149" s="1018"/>
      <c r="G149" s="1019"/>
      <c r="H149" s="1026"/>
      <c r="I149" s="1025"/>
      <c r="J149" s="1025"/>
      <c r="K149" s="1025"/>
      <c r="L149" s="1025"/>
      <c r="M149" s="1025"/>
    </row>
    <row r="150" spans="2:15" ht="15.75" customHeight="1" x14ac:dyDescent="0.25">
      <c r="B150" s="892" t="s">
        <v>451</v>
      </c>
      <c r="C150" s="893"/>
      <c r="D150" s="893"/>
      <c r="E150" s="893"/>
      <c r="F150" s="893"/>
      <c r="G150" s="894"/>
      <c r="H150" s="895" t="s">
        <v>452</v>
      </c>
      <c r="I150" s="896"/>
      <c r="J150" s="896"/>
      <c r="K150" s="896"/>
      <c r="L150" s="897"/>
    </row>
    <row r="151" spans="2:15" x14ac:dyDescent="0.25">
      <c r="B151" s="892"/>
      <c r="C151" s="893"/>
      <c r="D151" s="893"/>
      <c r="E151" s="893"/>
      <c r="F151" s="893"/>
      <c r="G151" s="894"/>
      <c r="H151" s="892"/>
      <c r="I151" s="893"/>
      <c r="J151" s="893"/>
      <c r="K151" s="893"/>
      <c r="L151" s="894"/>
    </row>
    <row r="152" spans="2:15" x14ac:dyDescent="0.25">
      <c r="B152" s="892"/>
      <c r="C152" s="893"/>
      <c r="D152" s="893"/>
      <c r="E152" s="893"/>
      <c r="F152" s="893"/>
      <c r="G152" s="894"/>
      <c r="H152" s="892"/>
      <c r="I152" s="893"/>
      <c r="J152" s="893"/>
      <c r="K152" s="893"/>
      <c r="L152" s="894"/>
    </row>
    <row r="153" spans="2:15" x14ac:dyDescent="0.25">
      <c r="B153" s="892"/>
      <c r="C153" s="893"/>
      <c r="D153" s="893"/>
      <c r="E153" s="893"/>
      <c r="F153" s="893"/>
      <c r="G153" s="894"/>
      <c r="H153" s="892"/>
      <c r="I153" s="893"/>
      <c r="J153" s="893"/>
      <c r="K153" s="893"/>
      <c r="L153" s="894"/>
    </row>
    <row r="154" spans="2:15" x14ac:dyDescent="0.25">
      <c r="B154" s="892"/>
      <c r="C154" s="893"/>
      <c r="D154" s="893"/>
      <c r="E154" s="893"/>
      <c r="F154" s="893"/>
      <c r="G154" s="894"/>
      <c r="H154" s="892"/>
      <c r="I154" s="893"/>
      <c r="J154" s="893"/>
      <c r="K154" s="893"/>
      <c r="L154" s="894"/>
    </row>
    <row r="155" spans="2:15" x14ac:dyDescent="0.25">
      <c r="B155" s="892"/>
      <c r="C155" s="893"/>
      <c r="D155" s="893"/>
      <c r="E155" s="893"/>
      <c r="F155" s="893"/>
      <c r="G155" s="894"/>
      <c r="H155" s="892"/>
      <c r="I155" s="893"/>
      <c r="J155" s="893"/>
      <c r="K155" s="893"/>
      <c r="L155" s="894"/>
    </row>
    <row r="156" spans="2:15" x14ac:dyDescent="0.25">
      <c r="B156" s="892"/>
      <c r="C156" s="893"/>
      <c r="D156" s="893"/>
      <c r="E156" s="893"/>
      <c r="F156" s="893"/>
      <c r="G156" s="894"/>
      <c r="H156" s="892"/>
      <c r="I156" s="893"/>
      <c r="J156" s="893"/>
      <c r="K156" s="893"/>
      <c r="L156" s="894"/>
    </row>
    <row r="157" spans="2:15" x14ac:dyDescent="0.25">
      <c r="B157" s="892"/>
      <c r="C157" s="893"/>
      <c r="D157" s="893"/>
      <c r="E157" s="893"/>
      <c r="F157" s="893"/>
      <c r="G157" s="894"/>
      <c r="H157" s="892"/>
      <c r="I157" s="893"/>
      <c r="J157" s="893"/>
      <c r="K157" s="893"/>
      <c r="L157" s="894"/>
    </row>
    <row r="158" spans="2:15" x14ac:dyDescent="0.25">
      <c r="B158" s="892"/>
      <c r="C158" s="893"/>
      <c r="D158" s="893"/>
      <c r="E158" s="893"/>
      <c r="F158" s="893"/>
      <c r="G158" s="894"/>
      <c r="H158" s="892"/>
      <c r="I158" s="893"/>
      <c r="J158" s="893"/>
      <c r="K158" s="893"/>
      <c r="L158" s="894"/>
    </row>
    <row r="159" spans="2:15" x14ac:dyDescent="0.25">
      <c r="B159" s="892"/>
      <c r="C159" s="893"/>
      <c r="D159" s="893"/>
      <c r="E159" s="893"/>
      <c r="F159" s="893"/>
      <c r="G159" s="894"/>
      <c r="H159" s="892"/>
      <c r="I159" s="893"/>
      <c r="J159" s="893"/>
      <c r="K159" s="893"/>
      <c r="L159" s="894"/>
    </row>
    <row r="160" spans="2:15" x14ac:dyDescent="0.25">
      <c r="B160" s="892"/>
      <c r="C160" s="893"/>
      <c r="D160" s="893"/>
      <c r="E160" s="893"/>
      <c r="F160" s="893"/>
      <c r="G160" s="894"/>
      <c r="H160" s="892"/>
      <c r="I160" s="893"/>
      <c r="J160" s="893"/>
      <c r="K160" s="893"/>
      <c r="L160" s="894"/>
    </row>
    <row r="161" spans="2:15" x14ac:dyDescent="0.25">
      <c r="B161" s="892"/>
      <c r="C161" s="893"/>
      <c r="D161" s="893"/>
      <c r="E161" s="893"/>
      <c r="F161" s="893"/>
      <c r="G161" s="894"/>
      <c r="H161" s="892"/>
      <c r="I161" s="893"/>
      <c r="J161" s="893"/>
      <c r="K161" s="893"/>
      <c r="L161" s="894"/>
    </row>
    <row r="162" spans="2:15" x14ac:dyDescent="0.25">
      <c r="B162" s="892"/>
      <c r="C162" s="893"/>
      <c r="D162" s="893"/>
      <c r="E162" s="893"/>
      <c r="F162" s="893"/>
      <c r="G162" s="894"/>
      <c r="H162" s="892"/>
      <c r="I162" s="893"/>
      <c r="J162" s="893"/>
      <c r="K162" s="893"/>
      <c r="L162" s="894"/>
      <c r="O162" s="133"/>
    </row>
    <row r="163" spans="2:15" ht="15.75" thickBot="1" x14ac:dyDescent="0.3">
      <c r="B163" s="920"/>
      <c r="C163" s="921"/>
      <c r="D163" s="921"/>
      <c r="E163" s="921"/>
      <c r="F163" s="921"/>
      <c r="G163" s="922"/>
      <c r="H163" s="920"/>
      <c r="I163" s="921"/>
      <c r="J163" s="921"/>
      <c r="K163" s="921"/>
      <c r="L163" s="922"/>
    </row>
    <row r="164" spans="2:15" ht="25.5" customHeight="1" x14ac:dyDescent="0.25">
      <c r="B164" s="1014" t="s">
        <v>1254</v>
      </c>
      <c r="C164" s="1015"/>
      <c r="D164" s="1015"/>
      <c r="E164" s="1015"/>
      <c r="F164" s="1015"/>
      <c r="G164" s="1016"/>
      <c r="H164" s="1023" t="s">
        <v>1157</v>
      </c>
      <c r="I164" s="1024"/>
      <c r="J164" s="1024"/>
      <c r="K164" s="1024"/>
      <c r="L164" s="1024"/>
      <c r="M164" s="1025"/>
    </row>
    <row r="165" spans="2:15" ht="23.25" customHeight="1" thickBot="1" x14ac:dyDescent="0.3">
      <c r="B165" s="1017"/>
      <c r="C165" s="1018"/>
      <c r="D165" s="1018"/>
      <c r="E165" s="1018"/>
      <c r="F165" s="1018"/>
      <c r="G165" s="1019"/>
      <c r="H165" s="1026"/>
      <c r="I165" s="1025"/>
      <c r="J165" s="1025"/>
      <c r="K165" s="1025"/>
      <c r="L165" s="1025"/>
      <c r="M165" s="1025"/>
    </row>
    <row r="166" spans="2:15" ht="15.75" customHeight="1" x14ac:dyDescent="0.25">
      <c r="B166" s="892" t="s">
        <v>451</v>
      </c>
      <c r="C166" s="893"/>
      <c r="D166" s="893"/>
      <c r="E166" s="893"/>
      <c r="F166" s="893"/>
      <c r="G166" s="894"/>
      <c r="H166" s="895" t="s">
        <v>452</v>
      </c>
      <c r="I166" s="896"/>
      <c r="J166" s="896"/>
      <c r="K166" s="896"/>
      <c r="L166" s="897"/>
    </row>
    <row r="167" spans="2:15" x14ac:dyDescent="0.25">
      <c r="B167" s="892"/>
      <c r="C167" s="893"/>
      <c r="D167" s="893"/>
      <c r="E167" s="893"/>
      <c r="F167" s="893"/>
      <c r="G167" s="894"/>
      <c r="H167" s="892"/>
      <c r="I167" s="893"/>
      <c r="J167" s="893"/>
      <c r="K167" s="893"/>
      <c r="L167" s="894"/>
    </row>
    <row r="168" spans="2:15" x14ac:dyDescent="0.25">
      <c r="B168" s="892"/>
      <c r="C168" s="893"/>
      <c r="D168" s="893"/>
      <c r="E168" s="893"/>
      <c r="F168" s="893"/>
      <c r="G168" s="894"/>
      <c r="H168" s="892"/>
      <c r="I168" s="893"/>
      <c r="J168" s="893"/>
      <c r="K168" s="893"/>
      <c r="L168" s="894"/>
    </row>
    <row r="169" spans="2:15" x14ac:dyDescent="0.25">
      <c r="B169" s="892"/>
      <c r="C169" s="893"/>
      <c r="D169" s="893"/>
      <c r="E169" s="893"/>
      <c r="F169" s="893"/>
      <c r="G169" s="894"/>
      <c r="H169" s="892"/>
      <c r="I169" s="893"/>
      <c r="J169" s="893"/>
      <c r="K169" s="893"/>
      <c r="L169" s="894"/>
    </row>
    <row r="170" spans="2:15" x14ac:dyDescent="0.25">
      <c r="B170" s="892"/>
      <c r="C170" s="893"/>
      <c r="D170" s="893"/>
      <c r="E170" s="893"/>
      <c r="F170" s="893"/>
      <c r="G170" s="894"/>
      <c r="H170" s="892"/>
      <c r="I170" s="893"/>
      <c r="J170" s="893"/>
      <c r="K170" s="893"/>
      <c r="L170" s="894"/>
    </row>
    <row r="171" spans="2:15" x14ac:dyDescent="0.25">
      <c r="B171" s="892"/>
      <c r="C171" s="893"/>
      <c r="D171" s="893"/>
      <c r="E171" s="893"/>
      <c r="F171" s="893"/>
      <c r="G171" s="894"/>
      <c r="H171" s="892"/>
      <c r="I171" s="893"/>
      <c r="J171" s="893"/>
      <c r="K171" s="893"/>
      <c r="L171" s="894"/>
    </row>
    <row r="172" spans="2:15" x14ac:dyDescent="0.25">
      <c r="B172" s="892"/>
      <c r="C172" s="893"/>
      <c r="D172" s="893"/>
      <c r="E172" s="893"/>
      <c r="F172" s="893"/>
      <c r="G172" s="894"/>
      <c r="H172" s="892"/>
      <c r="I172" s="893"/>
      <c r="J172" s="893"/>
      <c r="K172" s="893"/>
      <c r="L172" s="894"/>
    </row>
    <row r="173" spans="2:15" x14ac:dyDescent="0.25">
      <c r="B173" s="892"/>
      <c r="C173" s="893"/>
      <c r="D173" s="893"/>
      <c r="E173" s="893"/>
      <c r="F173" s="893"/>
      <c r="G173" s="894"/>
      <c r="H173" s="892"/>
      <c r="I173" s="893"/>
      <c r="J173" s="893"/>
      <c r="K173" s="893"/>
      <c r="L173" s="894"/>
    </row>
    <row r="174" spans="2:15" x14ac:dyDescent="0.25">
      <c r="B174" s="892"/>
      <c r="C174" s="893"/>
      <c r="D174" s="893"/>
      <c r="E174" s="893"/>
      <c r="F174" s="893"/>
      <c r="G174" s="894"/>
      <c r="H174" s="892"/>
      <c r="I174" s="893"/>
      <c r="J174" s="893"/>
      <c r="K174" s="893"/>
      <c r="L174" s="894"/>
    </row>
    <row r="175" spans="2:15" x14ac:dyDescent="0.25">
      <c r="B175" s="892"/>
      <c r="C175" s="893"/>
      <c r="D175" s="893"/>
      <c r="E175" s="893"/>
      <c r="F175" s="893"/>
      <c r="G175" s="894"/>
      <c r="H175" s="892"/>
      <c r="I175" s="893"/>
      <c r="J175" s="893"/>
      <c r="K175" s="893"/>
      <c r="L175" s="894"/>
    </row>
    <row r="176" spans="2:15" x14ac:dyDescent="0.25">
      <c r="B176" s="892"/>
      <c r="C176" s="893"/>
      <c r="D176" s="893"/>
      <c r="E176" s="893"/>
      <c r="F176" s="893"/>
      <c r="G176" s="894"/>
      <c r="H176" s="892"/>
      <c r="I176" s="893"/>
      <c r="J176" s="893"/>
      <c r="K176" s="893"/>
      <c r="L176" s="894"/>
    </row>
    <row r="177" spans="2:15" x14ac:dyDescent="0.25">
      <c r="B177" s="892"/>
      <c r="C177" s="893"/>
      <c r="D177" s="893"/>
      <c r="E177" s="893"/>
      <c r="F177" s="893"/>
      <c r="G177" s="894"/>
      <c r="H177" s="892"/>
      <c r="I177" s="893"/>
      <c r="J177" s="893"/>
      <c r="K177" s="893"/>
      <c r="L177" s="894"/>
    </row>
    <row r="178" spans="2:15" x14ac:dyDescent="0.25">
      <c r="B178" s="892"/>
      <c r="C178" s="893"/>
      <c r="D178" s="893"/>
      <c r="E178" s="893"/>
      <c r="F178" s="893"/>
      <c r="G178" s="894"/>
      <c r="H178" s="892"/>
      <c r="I178" s="893"/>
      <c r="J178" s="893"/>
      <c r="K178" s="893"/>
      <c r="L178" s="894"/>
      <c r="O178" s="133"/>
    </row>
    <row r="179" spans="2:15" ht="15.75" thickBot="1" x14ac:dyDescent="0.3">
      <c r="B179" s="920"/>
      <c r="C179" s="921"/>
      <c r="D179" s="921"/>
      <c r="E179" s="921"/>
      <c r="F179" s="921"/>
      <c r="G179" s="922"/>
      <c r="H179" s="920"/>
      <c r="I179" s="921"/>
      <c r="J179" s="921"/>
      <c r="K179" s="921"/>
      <c r="L179" s="922"/>
    </row>
    <row r="180" spans="2:15" ht="25.5" customHeight="1" x14ac:dyDescent="0.25">
      <c r="B180" s="1014" t="s">
        <v>1255</v>
      </c>
      <c r="C180" s="1015"/>
      <c r="D180" s="1015"/>
      <c r="E180" s="1015"/>
      <c r="F180" s="1015"/>
      <c r="G180" s="1016"/>
      <c r="H180" s="1023" t="s">
        <v>1256</v>
      </c>
      <c r="I180" s="1024"/>
      <c r="J180" s="1024"/>
      <c r="K180" s="1024"/>
      <c r="L180" s="1024"/>
      <c r="M180" s="1025"/>
    </row>
    <row r="181" spans="2:15" ht="23.25" customHeight="1" thickBot="1" x14ac:dyDescent="0.3">
      <c r="B181" s="1017"/>
      <c r="C181" s="1018"/>
      <c r="D181" s="1018"/>
      <c r="E181" s="1018"/>
      <c r="F181" s="1018"/>
      <c r="G181" s="1019"/>
      <c r="H181" s="1026"/>
      <c r="I181" s="1025"/>
      <c r="J181" s="1025"/>
      <c r="K181" s="1025"/>
      <c r="L181" s="1025"/>
      <c r="M181" s="1025"/>
    </row>
    <row r="182" spans="2:15" ht="15.75" customHeight="1" x14ac:dyDescent="0.25">
      <c r="B182" s="892" t="s">
        <v>451</v>
      </c>
      <c r="C182" s="893"/>
      <c r="D182" s="893"/>
      <c r="E182" s="893"/>
      <c r="F182" s="893"/>
      <c r="G182" s="894"/>
      <c r="H182" s="895" t="s">
        <v>452</v>
      </c>
      <c r="I182" s="896"/>
      <c r="J182" s="896"/>
      <c r="K182" s="896"/>
      <c r="L182" s="897"/>
    </row>
    <row r="183" spans="2:15" x14ac:dyDescent="0.25">
      <c r="B183" s="892"/>
      <c r="C183" s="893"/>
      <c r="D183" s="893"/>
      <c r="E183" s="893"/>
      <c r="F183" s="893"/>
      <c r="G183" s="894"/>
      <c r="H183" s="892"/>
      <c r="I183" s="893"/>
      <c r="J183" s="893"/>
      <c r="K183" s="893"/>
      <c r="L183" s="894"/>
    </row>
    <row r="184" spans="2:15" x14ac:dyDescent="0.25">
      <c r="B184" s="892"/>
      <c r="C184" s="893"/>
      <c r="D184" s="893"/>
      <c r="E184" s="893"/>
      <c r="F184" s="893"/>
      <c r="G184" s="894"/>
      <c r="H184" s="892"/>
      <c r="I184" s="893"/>
      <c r="J184" s="893"/>
      <c r="K184" s="893"/>
      <c r="L184" s="894"/>
    </row>
    <row r="185" spans="2:15" x14ac:dyDescent="0.25">
      <c r="B185" s="892"/>
      <c r="C185" s="893"/>
      <c r="D185" s="893"/>
      <c r="E185" s="893"/>
      <c r="F185" s="893"/>
      <c r="G185" s="894"/>
      <c r="H185" s="892"/>
      <c r="I185" s="893"/>
      <c r="J185" s="893"/>
      <c r="K185" s="893"/>
      <c r="L185" s="894"/>
    </row>
    <row r="186" spans="2:15" x14ac:dyDescent="0.25">
      <c r="B186" s="892"/>
      <c r="C186" s="893"/>
      <c r="D186" s="893"/>
      <c r="E186" s="893"/>
      <c r="F186" s="893"/>
      <c r="G186" s="894"/>
      <c r="H186" s="892"/>
      <c r="I186" s="893"/>
      <c r="J186" s="893"/>
      <c r="K186" s="893"/>
      <c r="L186" s="894"/>
    </row>
    <row r="187" spans="2:15" x14ac:dyDescent="0.25">
      <c r="B187" s="892"/>
      <c r="C187" s="893"/>
      <c r="D187" s="893"/>
      <c r="E187" s="893"/>
      <c r="F187" s="893"/>
      <c r="G187" s="894"/>
      <c r="H187" s="892"/>
      <c r="I187" s="893"/>
      <c r="J187" s="893"/>
      <c r="K187" s="893"/>
      <c r="L187" s="894"/>
    </row>
    <row r="188" spans="2:15" x14ac:dyDescent="0.25">
      <c r="B188" s="892"/>
      <c r="C188" s="893"/>
      <c r="D188" s="893"/>
      <c r="E188" s="893"/>
      <c r="F188" s="893"/>
      <c r="G188" s="894"/>
      <c r="H188" s="892"/>
      <c r="I188" s="893"/>
      <c r="J188" s="893"/>
      <c r="K188" s="893"/>
      <c r="L188" s="894"/>
    </row>
    <row r="189" spans="2:15" x14ac:dyDescent="0.25">
      <c r="B189" s="892"/>
      <c r="C189" s="893"/>
      <c r="D189" s="893"/>
      <c r="E189" s="893"/>
      <c r="F189" s="893"/>
      <c r="G189" s="894"/>
      <c r="H189" s="892"/>
      <c r="I189" s="893"/>
      <c r="J189" s="893"/>
      <c r="K189" s="893"/>
      <c r="L189" s="894"/>
    </row>
    <row r="190" spans="2:15" x14ac:dyDescent="0.25">
      <c r="B190" s="892"/>
      <c r="C190" s="893"/>
      <c r="D190" s="893"/>
      <c r="E190" s="893"/>
      <c r="F190" s="893"/>
      <c r="G190" s="894"/>
      <c r="H190" s="892"/>
      <c r="I190" s="893"/>
      <c r="J190" s="893"/>
      <c r="K190" s="893"/>
      <c r="L190" s="894"/>
    </row>
    <row r="191" spans="2:15" x14ac:dyDescent="0.25">
      <c r="B191" s="892"/>
      <c r="C191" s="893"/>
      <c r="D191" s="893"/>
      <c r="E191" s="893"/>
      <c r="F191" s="893"/>
      <c r="G191" s="894"/>
      <c r="H191" s="892"/>
      <c r="I191" s="893"/>
      <c r="J191" s="893"/>
      <c r="K191" s="893"/>
      <c r="L191" s="894"/>
    </row>
    <row r="192" spans="2:15" x14ac:dyDescent="0.25">
      <c r="B192" s="892"/>
      <c r="C192" s="893"/>
      <c r="D192" s="893"/>
      <c r="E192" s="893"/>
      <c r="F192" s="893"/>
      <c r="G192" s="894"/>
      <c r="H192" s="892"/>
      <c r="I192" s="893"/>
      <c r="J192" s="893"/>
      <c r="K192" s="893"/>
      <c r="L192" s="894"/>
    </row>
    <row r="193" spans="2:16" x14ac:dyDescent="0.25">
      <c r="B193" s="892"/>
      <c r="C193" s="893"/>
      <c r="D193" s="893"/>
      <c r="E193" s="893"/>
      <c r="F193" s="893"/>
      <c r="G193" s="894"/>
      <c r="H193" s="892"/>
      <c r="I193" s="893"/>
      <c r="J193" s="893"/>
      <c r="K193" s="893"/>
      <c r="L193" s="894"/>
    </row>
    <row r="194" spans="2:16" x14ac:dyDescent="0.25">
      <c r="B194" s="892"/>
      <c r="C194" s="893"/>
      <c r="D194" s="893"/>
      <c r="E194" s="893"/>
      <c r="F194" s="893"/>
      <c r="G194" s="894"/>
      <c r="H194" s="892"/>
      <c r="I194" s="893"/>
      <c r="J194" s="893"/>
      <c r="K194" s="893"/>
      <c r="L194" s="894"/>
      <c r="O194" s="133"/>
    </row>
    <row r="195" spans="2:16" ht="15.75" thickBot="1" x14ac:dyDescent="0.3">
      <c r="B195" s="920"/>
      <c r="C195" s="921"/>
      <c r="D195" s="921"/>
      <c r="E195" s="921"/>
      <c r="F195" s="921"/>
      <c r="G195" s="922"/>
      <c r="H195" s="920"/>
      <c r="I195" s="921"/>
      <c r="J195" s="921"/>
      <c r="K195" s="921"/>
      <c r="L195" s="922"/>
    </row>
    <row r="196" spans="2:16" ht="25.5" customHeight="1" x14ac:dyDescent="0.25">
      <c r="B196" s="1014" t="s">
        <v>1257</v>
      </c>
      <c r="C196" s="1015"/>
      <c r="D196" s="1015"/>
      <c r="E196" s="1015"/>
      <c r="F196" s="1015"/>
      <c r="G196" s="1016"/>
      <c r="H196" s="1023" t="s">
        <v>1258</v>
      </c>
      <c r="I196" s="1024"/>
      <c r="J196" s="1024"/>
      <c r="K196" s="1024"/>
      <c r="L196" s="1024"/>
      <c r="M196" s="1025"/>
    </row>
    <row r="197" spans="2:16" ht="23.25" customHeight="1" thickBot="1" x14ac:dyDescent="0.3">
      <c r="B197" s="1017"/>
      <c r="C197" s="1018"/>
      <c r="D197" s="1018"/>
      <c r="E197" s="1018"/>
      <c r="F197" s="1018"/>
      <c r="G197" s="1019"/>
      <c r="H197" s="1026"/>
      <c r="I197" s="1025"/>
      <c r="J197" s="1025"/>
      <c r="K197" s="1025"/>
      <c r="L197" s="1025"/>
      <c r="M197" s="1025"/>
    </row>
    <row r="198" spans="2:16" ht="15.75" customHeight="1" x14ac:dyDescent="0.25">
      <c r="B198" s="892" t="s">
        <v>451</v>
      </c>
      <c r="C198" s="893"/>
      <c r="D198" s="893"/>
      <c r="E198" s="893"/>
      <c r="F198" s="893"/>
      <c r="G198" s="894"/>
      <c r="H198" s="895" t="s">
        <v>452</v>
      </c>
      <c r="I198" s="896"/>
      <c r="J198" s="896"/>
      <c r="K198" s="896"/>
      <c r="L198" s="897"/>
      <c r="P198" s="133"/>
    </row>
    <row r="199" spans="2:16" x14ac:dyDescent="0.25">
      <c r="B199" s="892"/>
      <c r="C199" s="893"/>
      <c r="D199" s="893"/>
      <c r="E199" s="893"/>
      <c r="F199" s="893"/>
      <c r="G199" s="894"/>
      <c r="H199" s="892"/>
      <c r="I199" s="893"/>
      <c r="J199" s="893"/>
      <c r="K199" s="893"/>
      <c r="L199" s="894"/>
    </row>
    <row r="200" spans="2:16" x14ac:dyDescent="0.25">
      <c r="B200" s="892"/>
      <c r="C200" s="893"/>
      <c r="D200" s="893"/>
      <c r="E200" s="893"/>
      <c r="F200" s="893"/>
      <c r="G200" s="894"/>
      <c r="H200" s="892"/>
      <c r="I200" s="893"/>
      <c r="J200" s="893"/>
      <c r="K200" s="893"/>
      <c r="L200" s="894"/>
    </row>
    <row r="201" spans="2:16" x14ac:dyDescent="0.25">
      <c r="B201" s="892"/>
      <c r="C201" s="893"/>
      <c r="D201" s="893"/>
      <c r="E201" s="893"/>
      <c r="F201" s="893"/>
      <c r="G201" s="894"/>
      <c r="H201" s="892"/>
      <c r="I201" s="893"/>
      <c r="J201" s="893"/>
      <c r="K201" s="893"/>
      <c r="L201" s="894"/>
    </row>
    <row r="202" spans="2:16" x14ac:dyDescent="0.25">
      <c r="B202" s="892"/>
      <c r="C202" s="893"/>
      <c r="D202" s="893"/>
      <c r="E202" s="893"/>
      <c r="F202" s="893"/>
      <c r="G202" s="894"/>
      <c r="H202" s="892"/>
      <c r="I202" s="893"/>
      <c r="J202" s="893"/>
      <c r="K202" s="893"/>
      <c r="L202" s="894"/>
    </row>
    <row r="203" spans="2:16" x14ac:dyDescent="0.25">
      <c r="B203" s="892"/>
      <c r="C203" s="893"/>
      <c r="D203" s="893"/>
      <c r="E203" s="893"/>
      <c r="F203" s="893"/>
      <c r="G203" s="894"/>
      <c r="H203" s="892"/>
      <c r="I203" s="893"/>
      <c r="J203" s="893"/>
      <c r="K203" s="893"/>
      <c r="L203" s="894"/>
    </row>
    <row r="204" spans="2:16" x14ac:dyDescent="0.25">
      <c r="B204" s="892"/>
      <c r="C204" s="893"/>
      <c r="D204" s="893"/>
      <c r="E204" s="893"/>
      <c r="F204" s="893"/>
      <c r="G204" s="894"/>
      <c r="H204" s="892"/>
      <c r="I204" s="893"/>
      <c r="J204" s="893"/>
      <c r="K204" s="893"/>
      <c r="L204" s="894"/>
    </row>
    <row r="205" spans="2:16" x14ac:dyDescent="0.25">
      <c r="B205" s="892"/>
      <c r="C205" s="893"/>
      <c r="D205" s="893"/>
      <c r="E205" s="893"/>
      <c r="F205" s="893"/>
      <c r="G205" s="894"/>
      <c r="H205" s="892"/>
      <c r="I205" s="893"/>
      <c r="J205" s="893"/>
      <c r="K205" s="893"/>
      <c r="L205" s="894"/>
    </row>
    <row r="206" spans="2:16" x14ac:dyDescent="0.25">
      <c r="B206" s="892"/>
      <c r="C206" s="893"/>
      <c r="D206" s="893"/>
      <c r="E206" s="893"/>
      <c r="F206" s="893"/>
      <c r="G206" s="894"/>
      <c r="H206" s="892"/>
      <c r="I206" s="893"/>
      <c r="J206" s="893"/>
      <c r="K206" s="893"/>
      <c r="L206" s="894"/>
    </row>
    <row r="207" spans="2:16" x14ac:dyDescent="0.25">
      <c r="B207" s="892"/>
      <c r="C207" s="893"/>
      <c r="D207" s="893"/>
      <c r="E207" s="893"/>
      <c r="F207" s="893"/>
      <c r="G207" s="894"/>
      <c r="H207" s="892"/>
      <c r="I207" s="893"/>
      <c r="J207" s="893"/>
      <c r="K207" s="893"/>
      <c r="L207" s="894"/>
    </row>
    <row r="208" spans="2:16" x14ac:dyDescent="0.25">
      <c r="B208" s="892"/>
      <c r="C208" s="893"/>
      <c r="D208" s="893"/>
      <c r="E208" s="893"/>
      <c r="F208" s="893"/>
      <c r="G208" s="894"/>
      <c r="H208" s="892"/>
      <c r="I208" s="893"/>
      <c r="J208" s="893"/>
      <c r="K208" s="893"/>
      <c r="L208" s="894"/>
    </row>
    <row r="209" spans="2:15" x14ac:dyDescent="0.25">
      <c r="B209" s="892"/>
      <c r="C209" s="893"/>
      <c r="D209" s="893"/>
      <c r="E209" s="893"/>
      <c r="F209" s="893"/>
      <c r="G209" s="894"/>
      <c r="H209" s="892"/>
      <c r="I209" s="893"/>
      <c r="J209" s="893"/>
      <c r="K209" s="893"/>
      <c r="L209" s="894"/>
    </row>
    <row r="210" spans="2:15" x14ac:dyDescent="0.25">
      <c r="B210" s="892"/>
      <c r="C210" s="893"/>
      <c r="D210" s="893"/>
      <c r="E210" s="893"/>
      <c r="F210" s="893"/>
      <c r="G210" s="894"/>
      <c r="H210" s="892"/>
      <c r="I210" s="893"/>
      <c r="J210" s="893"/>
      <c r="K210" s="893"/>
      <c r="L210" s="894"/>
      <c r="O210" s="133"/>
    </row>
    <row r="211" spans="2:15" ht="15.75" thickBot="1" x14ac:dyDescent="0.3">
      <c r="B211" s="920"/>
      <c r="C211" s="921"/>
      <c r="D211" s="921"/>
      <c r="E211" s="921"/>
      <c r="F211" s="921"/>
      <c r="G211" s="922"/>
      <c r="H211" s="920"/>
      <c r="I211" s="921"/>
      <c r="J211" s="921"/>
      <c r="K211" s="921"/>
      <c r="L211" s="922"/>
    </row>
    <row r="212" spans="2:15" ht="25.5" customHeight="1" x14ac:dyDescent="0.25">
      <c r="B212" s="1014" t="s">
        <v>1259</v>
      </c>
      <c r="C212" s="1015"/>
      <c r="D212" s="1015"/>
      <c r="E212" s="1015"/>
      <c r="F212" s="1015"/>
      <c r="G212" s="1016"/>
      <c r="H212" s="1023" t="s">
        <v>1260</v>
      </c>
      <c r="I212" s="1024"/>
      <c r="J212" s="1024"/>
      <c r="K212" s="1024"/>
      <c r="L212" s="1024"/>
      <c r="M212" s="1025"/>
    </row>
    <row r="213" spans="2:15" ht="23.25" customHeight="1" thickBot="1" x14ac:dyDescent="0.3">
      <c r="B213" s="1017"/>
      <c r="C213" s="1018"/>
      <c r="D213" s="1018"/>
      <c r="E213" s="1018"/>
      <c r="F213" s="1018"/>
      <c r="G213" s="1019"/>
      <c r="H213" s="1026"/>
      <c r="I213" s="1025"/>
      <c r="J213" s="1025"/>
      <c r="K213" s="1025"/>
      <c r="L213" s="1025"/>
      <c r="M213" s="1025"/>
    </row>
    <row r="214" spans="2:15" ht="15.75" customHeight="1" x14ac:dyDescent="0.25">
      <c r="B214" s="892" t="s">
        <v>451</v>
      </c>
      <c r="C214" s="893"/>
      <c r="D214" s="893"/>
      <c r="E214" s="893"/>
      <c r="F214" s="893"/>
      <c r="G214" s="894"/>
      <c r="H214" s="895" t="s">
        <v>452</v>
      </c>
      <c r="I214" s="896"/>
      <c r="J214" s="896"/>
      <c r="K214" s="896"/>
      <c r="L214" s="897"/>
    </row>
    <row r="215" spans="2:15" x14ac:dyDescent="0.25">
      <c r="B215" s="892"/>
      <c r="C215" s="893"/>
      <c r="D215" s="893"/>
      <c r="E215" s="893"/>
      <c r="F215" s="893"/>
      <c r="G215" s="894"/>
      <c r="H215" s="892"/>
      <c r="I215" s="893"/>
      <c r="J215" s="893"/>
      <c r="K215" s="893"/>
      <c r="L215" s="894"/>
    </row>
    <row r="216" spans="2:15" x14ac:dyDescent="0.25">
      <c r="B216" s="892"/>
      <c r="C216" s="893"/>
      <c r="D216" s="893"/>
      <c r="E216" s="893"/>
      <c r="F216" s="893"/>
      <c r="G216" s="894"/>
      <c r="H216" s="892"/>
      <c r="I216" s="893"/>
      <c r="J216" s="893"/>
      <c r="K216" s="893"/>
      <c r="L216" s="894"/>
    </row>
    <row r="217" spans="2:15" x14ac:dyDescent="0.25">
      <c r="B217" s="892"/>
      <c r="C217" s="893"/>
      <c r="D217" s="893"/>
      <c r="E217" s="893"/>
      <c r="F217" s="893"/>
      <c r="G217" s="894"/>
      <c r="H217" s="892"/>
      <c r="I217" s="893"/>
      <c r="J217" s="893"/>
      <c r="K217" s="893"/>
      <c r="L217" s="894"/>
    </row>
    <row r="218" spans="2:15" x14ac:dyDescent="0.25">
      <c r="B218" s="892"/>
      <c r="C218" s="893"/>
      <c r="D218" s="893"/>
      <c r="E218" s="893"/>
      <c r="F218" s="893"/>
      <c r="G218" s="894"/>
      <c r="H218" s="892"/>
      <c r="I218" s="893"/>
      <c r="J218" s="893"/>
      <c r="K218" s="893"/>
      <c r="L218" s="894"/>
    </row>
    <row r="219" spans="2:15" x14ac:dyDescent="0.25">
      <c r="B219" s="892"/>
      <c r="C219" s="893"/>
      <c r="D219" s="893"/>
      <c r="E219" s="893"/>
      <c r="F219" s="893"/>
      <c r="G219" s="894"/>
      <c r="H219" s="892"/>
      <c r="I219" s="893"/>
      <c r="J219" s="893"/>
      <c r="K219" s="893"/>
      <c r="L219" s="894"/>
    </row>
    <row r="220" spans="2:15" x14ac:dyDescent="0.25">
      <c r="B220" s="892"/>
      <c r="C220" s="893"/>
      <c r="D220" s="893"/>
      <c r="E220" s="893"/>
      <c r="F220" s="893"/>
      <c r="G220" s="894"/>
      <c r="H220" s="892"/>
      <c r="I220" s="893"/>
      <c r="J220" s="893"/>
      <c r="K220" s="893"/>
      <c r="L220" s="894"/>
    </row>
    <row r="221" spans="2:15" x14ac:dyDescent="0.25">
      <c r="B221" s="892"/>
      <c r="C221" s="893"/>
      <c r="D221" s="893"/>
      <c r="E221" s="893"/>
      <c r="F221" s="893"/>
      <c r="G221" s="894"/>
      <c r="H221" s="892"/>
      <c r="I221" s="893"/>
      <c r="J221" s="893"/>
      <c r="K221" s="893"/>
      <c r="L221" s="894"/>
    </row>
    <row r="222" spans="2:15" x14ac:dyDescent="0.25">
      <c r="B222" s="892"/>
      <c r="C222" s="893"/>
      <c r="D222" s="893"/>
      <c r="E222" s="893"/>
      <c r="F222" s="893"/>
      <c r="G222" s="894"/>
      <c r="H222" s="892"/>
      <c r="I222" s="893"/>
      <c r="J222" s="893"/>
      <c r="K222" s="893"/>
      <c r="L222" s="894"/>
    </row>
    <row r="223" spans="2:15" x14ac:dyDescent="0.25">
      <c r="B223" s="892"/>
      <c r="C223" s="893"/>
      <c r="D223" s="893"/>
      <c r="E223" s="893"/>
      <c r="F223" s="893"/>
      <c r="G223" s="894"/>
      <c r="H223" s="892"/>
      <c r="I223" s="893"/>
      <c r="J223" s="893"/>
      <c r="K223" s="893"/>
      <c r="L223" s="894"/>
    </row>
    <row r="224" spans="2:15" x14ac:dyDescent="0.25">
      <c r="B224" s="892"/>
      <c r="C224" s="893"/>
      <c r="D224" s="893"/>
      <c r="E224" s="893"/>
      <c r="F224" s="893"/>
      <c r="G224" s="894"/>
      <c r="H224" s="892"/>
      <c r="I224" s="893"/>
      <c r="J224" s="893"/>
      <c r="K224" s="893"/>
      <c r="L224" s="894"/>
    </row>
    <row r="225" spans="2:15" x14ac:dyDescent="0.25">
      <c r="B225" s="892"/>
      <c r="C225" s="893"/>
      <c r="D225" s="893"/>
      <c r="E225" s="893"/>
      <c r="F225" s="893"/>
      <c r="G225" s="894"/>
      <c r="H225" s="892"/>
      <c r="I225" s="893"/>
      <c r="J225" s="893"/>
      <c r="K225" s="893"/>
      <c r="L225" s="894"/>
    </row>
    <row r="226" spans="2:15" x14ac:dyDescent="0.25">
      <c r="B226" s="892"/>
      <c r="C226" s="893"/>
      <c r="D226" s="893"/>
      <c r="E226" s="893"/>
      <c r="F226" s="893"/>
      <c r="G226" s="894"/>
      <c r="H226" s="892"/>
      <c r="I226" s="893"/>
      <c r="J226" s="893"/>
      <c r="K226" s="893"/>
      <c r="L226" s="894"/>
      <c r="O226" s="133"/>
    </row>
    <row r="227" spans="2:15" ht="15.75" thickBot="1" x14ac:dyDescent="0.3">
      <c r="B227" s="920"/>
      <c r="C227" s="921"/>
      <c r="D227" s="921"/>
      <c r="E227" s="921"/>
      <c r="F227" s="921"/>
      <c r="G227" s="922"/>
      <c r="H227" s="920"/>
      <c r="I227" s="921"/>
      <c r="J227" s="921"/>
      <c r="K227" s="921"/>
      <c r="L227" s="922"/>
    </row>
    <row r="228" spans="2:15" ht="25.5" customHeight="1" x14ac:dyDescent="0.25">
      <c r="B228" s="1014" t="s">
        <v>1261</v>
      </c>
      <c r="C228" s="1015"/>
      <c r="D228" s="1015"/>
      <c r="E228" s="1015"/>
      <c r="F228" s="1015"/>
      <c r="G228" s="1016"/>
      <c r="H228" s="1023" t="s">
        <v>1262</v>
      </c>
      <c r="I228" s="1024"/>
      <c r="J228" s="1024"/>
      <c r="K228" s="1024"/>
      <c r="L228" s="1024"/>
      <c r="M228" s="1025"/>
    </row>
    <row r="229" spans="2:15" ht="23.25" customHeight="1" thickBot="1" x14ac:dyDescent="0.3">
      <c r="B229" s="1017"/>
      <c r="C229" s="1018"/>
      <c r="D229" s="1018"/>
      <c r="E229" s="1018"/>
      <c r="F229" s="1018"/>
      <c r="G229" s="1019"/>
      <c r="H229" s="1026"/>
      <c r="I229" s="1025"/>
      <c r="J229" s="1025"/>
      <c r="K229" s="1025"/>
      <c r="L229" s="1025"/>
      <c r="M229" s="1025"/>
    </row>
    <row r="230" spans="2:15" ht="15.75" customHeight="1" x14ac:dyDescent="0.25">
      <c r="B230" s="901"/>
      <c r="C230" s="902"/>
      <c r="D230" s="902"/>
      <c r="E230" s="902"/>
      <c r="F230" s="902"/>
      <c r="G230" s="903"/>
      <c r="H230" s="901"/>
      <c r="I230" s="902"/>
      <c r="J230" s="902"/>
      <c r="K230" s="902"/>
      <c r="L230" s="903"/>
    </row>
    <row r="231" spans="2:15" x14ac:dyDescent="0.25">
      <c r="B231" s="904"/>
      <c r="C231" s="905"/>
      <c r="D231" s="905"/>
      <c r="E231" s="905"/>
      <c r="F231" s="905"/>
      <c r="G231" s="906"/>
      <c r="H231" s="904"/>
      <c r="I231" s="905"/>
      <c r="J231" s="905"/>
      <c r="K231" s="905"/>
      <c r="L231" s="906"/>
    </row>
    <row r="232" spans="2:15" x14ac:dyDescent="0.25">
      <c r="B232" s="904"/>
      <c r="C232" s="905"/>
      <c r="D232" s="905"/>
      <c r="E232" s="905"/>
      <c r="F232" s="905"/>
      <c r="G232" s="906"/>
      <c r="H232" s="904"/>
      <c r="I232" s="905"/>
      <c r="J232" s="905"/>
      <c r="K232" s="905"/>
      <c r="L232" s="906"/>
    </row>
    <row r="233" spans="2:15" x14ac:dyDescent="0.25">
      <c r="B233" s="904"/>
      <c r="C233" s="905"/>
      <c r="D233" s="905"/>
      <c r="E233" s="905"/>
      <c r="F233" s="905"/>
      <c r="G233" s="906"/>
      <c r="H233" s="904"/>
      <c r="I233" s="905"/>
      <c r="J233" s="905"/>
      <c r="K233" s="905"/>
      <c r="L233" s="906"/>
    </row>
    <row r="234" spans="2:15" x14ac:dyDescent="0.25">
      <c r="B234" s="904"/>
      <c r="C234" s="905"/>
      <c r="D234" s="905"/>
      <c r="E234" s="905"/>
      <c r="F234" s="905"/>
      <c r="G234" s="906"/>
      <c r="H234" s="904"/>
      <c r="I234" s="905"/>
      <c r="J234" s="905"/>
      <c r="K234" s="905"/>
      <c r="L234" s="906"/>
    </row>
    <row r="235" spans="2:15" x14ac:dyDescent="0.25">
      <c r="B235" s="904"/>
      <c r="C235" s="905"/>
      <c r="D235" s="905"/>
      <c r="E235" s="905"/>
      <c r="F235" s="905"/>
      <c r="G235" s="906"/>
      <c r="H235" s="904"/>
      <c r="I235" s="905"/>
      <c r="J235" s="905"/>
      <c r="K235" s="905"/>
      <c r="L235" s="906"/>
    </row>
    <row r="236" spans="2:15" x14ac:dyDescent="0.25">
      <c r="B236" s="904"/>
      <c r="C236" s="905"/>
      <c r="D236" s="905"/>
      <c r="E236" s="905"/>
      <c r="F236" s="905"/>
      <c r="G236" s="906"/>
      <c r="H236" s="904"/>
      <c r="I236" s="905"/>
      <c r="J236" s="905"/>
      <c r="K236" s="905"/>
      <c r="L236" s="906"/>
    </row>
    <row r="237" spans="2:15" x14ac:dyDescent="0.25">
      <c r="B237" s="904"/>
      <c r="C237" s="905"/>
      <c r="D237" s="905"/>
      <c r="E237" s="905"/>
      <c r="F237" s="905"/>
      <c r="G237" s="906"/>
      <c r="H237" s="904"/>
      <c r="I237" s="905"/>
      <c r="J237" s="905"/>
      <c r="K237" s="905"/>
      <c r="L237" s="906"/>
    </row>
    <row r="238" spans="2:15" x14ac:dyDescent="0.25">
      <c r="B238" s="904"/>
      <c r="C238" s="905"/>
      <c r="D238" s="905"/>
      <c r="E238" s="905"/>
      <c r="F238" s="905"/>
      <c r="G238" s="906"/>
      <c r="H238" s="904"/>
      <c r="I238" s="905"/>
      <c r="J238" s="905"/>
      <c r="K238" s="905"/>
      <c r="L238" s="906"/>
    </row>
    <row r="239" spans="2:15" x14ac:dyDescent="0.25">
      <c r="B239" s="904"/>
      <c r="C239" s="905"/>
      <c r="D239" s="905"/>
      <c r="E239" s="905"/>
      <c r="F239" s="905"/>
      <c r="G239" s="906"/>
      <c r="H239" s="904"/>
      <c r="I239" s="905"/>
      <c r="J239" s="905"/>
      <c r="K239" s="905"/>
      <c r="L239" s="906"/>
    </row>
    <row r="240" spans="2:15" x14ac:dyDescent="0.25">
      <c r="B240" s="904"/>
      <c r="C240" s="905"/>
      <c r="D240" s="905"/>
      <c r="E240" s="905"/>
      <c r="F240" s="905"/>
      <c r="G240" s="906"/>
      <c r="H240" s="904"/>
      <c r="I240" s="905"/>
      <c r="J240" s="905"/>
      <c r="K240" s="905"/>
      <c r="L240" s="906"/>
    </row>
    <row r="241" spans="2:12" x14ac:dyDescent="0.25">
      <c r="B241" s="904"/>
      <c r="C241" s="905"/>
      <c r="D241" s="905"/>
      <c r="E241" s="905"/>
      <c r="F241" s="905"/>
      <c r="G241" s="906"/>
      <c r="H241" s="904"/>
      <c r="I241" s="905"/>
      <c r="J241" s="905"/>
      <c r="K241" s="905"/>
      <c r="L241" s="906"/>
    </row>
    <row r="242" spans="2:12" x14ac:dyDescent="0.25">
      <c r="B242" s="904"/>
      <c r="C242" s="905"/>
      <c r="D242" s="905"/>
      <c r="E242" s="905"/>
      <c r="F242" s="905"/>
      <c r="G242" s="906"/>
      <c r="H242" s="904"/>
      <c r="I242" s="905"/>
      <c r="J242" s="905"/>
      <c r="K242" s="905"/>
      <c r="L242" s="906"/>
    </row>
    <row r="243" spans="2:12" ht="15.75" thickBot="1" x14ac:dyDescent="0.3">
      <c r="B243" s="1027"/>
      <c r="C243" s="1028"/>
      <c r="D243" s="1028"/>
      <c r="E243" s="1028"/>
      <c r="F243" s="1028"/>
      <c r="G243" s="1029"/>
      <c r="H243" s="1027"/>
      <c r="I243" s="1028"/>
      <c r="J243" s="1028"/>
      <c r="K243" s="1028"/>
      <c r="L243" s="1029"/>
    </row>
    <row r="244" spans="2:12" x14ac:dyDescent="0.25">
      <c r="B244" s="1030" t="s">
        <v>1263</v>
      </c>
      <c r="C244" s="1031"/>
      <c r="D244" s="1031"/>
      <c r="E244" s="1031"/>
      <c r="F244" s="1031"/>
      <c r="G244" s="1032"/>
      <c r="H244" s="1026" t="s">
        <v>1264</v>
      </c>
      <c r="I244" s="1025"/>
      <c r="J244" s="1025"/>
      <c r="K244" s="1025"/>
      <c r="L244" s="1025"/>
    </row>
    <row r="245" spans="2:12" ht="30" customHeight="1" thickBot="1" x14ac:dyDescent="0.3">
      <c r="B245" s="1033"/>
      <c r="C245" s="1034"/>
      <c r="D245" s="1034"/>
      <c r="E245" s="1034"/>
      <c r="F245" s="1034"/>
      <c r="G245" s="1035"/>
      <c r="H245" s="1026"/>
      <c r="I245" s="1025"/>
      <c r="J245" s="1025"/>
      <c r="K245" s="1025"/>
      <c r="L245" s="1025"/>
    </row>
  </sheetData>
  <mergeCells count="67">
    <mergeCell ref="B228:G229"/>
    <mergeCell ref="H228:M229"/>
    <mergeCell ref="B230:G243"/>
    <mergeCell ref="H230:L243"/>
    <mergeCell ref="B244:G245"/>
    <mergeCell ref="H244:L245"/>
    <mergeCell ref="B198:G211"/>
    <mergeCell ref="H198:L211"/>
    <mergeCell ref="B212:G213"/>
    <mergeCell ref="H212:M213"/>
    <mergeCell ref="B214:G227"/>
    <mergeCell ref="H214:L227"/>
    <mergeCell ref="B180:G181"/>
    <mergeCell ref="H180:M181"/>
    <mergeCell ref="B182:G195"/>
    <mergeCell ref="H182:L195"/>
    <mergeCell ref="B196:G197"/>
    <mergeCell ref="H196:M197"/>
    <mergeCell ref="B150:G163"/>
    <mergeCell ref="H150:L163"/>
    <mergeCell ref="B164:G165"/>
    <mergeCell ref="H164:M165"/>
    <mergeCell ref="B166:G179"/>
    <mergeCell ref="H166:L179"/>
    <mergeCell ref="B132:G133"/>
    <mergeCell ref="H132:M133"/>
    <mergeCell ref="B134:G147"/>
    <mergeCell ref="H134:L147"/>
    <mergeCell ref="B148:G149"/>
    <mergeCell ref="H148:M149"/>
    <mergeCell ref="B102:G115"/>
    <mergeCell ref="H102:L115"/>
    <mergeCell ref="B116:G117"/>
    <mergeCell ref="H116:M117"/>
    <mergeCell ref="B118:G131"/>
    <mergeCell ref="H118:L131"/>
    <mergeCell ref="B84:G85"/>
    <mergeCell ref="H84:M85"/>
    <mergeCell ref="B86:G99"/>
    <mergeCell ref="H86:L99"/>
    <mergeCell ref="B100:G101"/>
    <mergeCell ref="H100:M101"/>
    <mergeCell ref="B54:G67"/>
    <mergeCell ref="H54:L67"/>
    <mergeCell ref="B68:G69"/>
    <mergeCell ref="H68:M69"/>
    <mergeCell ref="B70:G83"/>
    <mergeCell ref="H70:L83"/>
    <mergeCell ref="B36:G37"/>
    <mergeCell ref="H36:M37"/>
    <mergeCell ref="B38:G51"/>
    <mergeCell ref="H38:L51"/>
    <mergeCell ref="B52:G53"/>
    <mergeCell ref="H52:M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5" orientation="portrait" r:id="rId1"/>
  <headerFooter>
    <oddFooter>Página &amp;P&amp;R&amp;A</oddFooter>
  </headerFooter>
  <rowBreaks count="1" manualBreakCount="1">
    <brk id="184" max="11" man="1"/>
  </rowBreaks>
  <colBreaks count="1" manualBreakCount="1">
    <brk id="7" max="196"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535"/>
  <sheetViews>
    <sheetView zoomScale="85" zoomScaleNormal="85" workbookViewId="0">
      <selection activeCell="G84" sqref="G84:K85"/>
    </sheetView>
  </sheetViews>
  <sheetFormatPr baseColWidth="10" defaultColWidth="11.5703125" defaultRowHeight="15" x14ac:dyDescent="0.25"/>
  <cols>
    <col min="1" max="4" width="11.5703125" style="128"/>
    <col min="5" max="5" width="13.42578125" style="128" customWidth="1"/>
    <col min="6" max="6" width="7.42578125" style="128" customWidth="1"/>
    <col min="7" max="7" width="11.5703125" style="128"/>
    <col min="8" max="8" width="20" style="128" customWidth="1"/>
    <col min="9" max="16384" width="11.5703125" style="128"/>
  </cols>
  <sheetData>
    <row r="1" spans="1:11" x14ac:dyDescent="0.25">
      <c r="A1" s="960" t="s">
        <v>251</v>
      </c>
      <c r="B1" s="907"/>
      <c r="C1" s="907"/>
      <c r="D1" s="907"/>
      <c r="E1" s="907"/>
      <c r="F1" s="907"/>
      <c r="G1" s="907"/>
      <c r="H1" s="907"/>
      <c r="I1" s="907"/>
      <c r="J1" s="907"/>
      <c r="K1" s="942"/>
    </row>
    <row r="2" spans="1:11" ht="28.5" customHeight="1" x14ac:dyDescent="0.25">
      <c r="A2" s="961"/>
      <c r="B2" s="908"/>
      <c r="C2" s="908"/>
      <c r="D2" s="908"/>
      <c r="E2" s="908"/>
      <c r="F2" s="908"/>
      <c r="G2" s="908"/>
      <c r="H2" s="908"/>
      <c r="I2" s="908"/>
      <c r="J2" s="908"/>
      <c r="K2" s="944"/>
    </row>
    <row r="3" spans="1:11" x14ac:dyDescent="0.25">
      <c r="A3" s="947" t="s">
        <v>289</v>
      </c>
      <c r="B3" s="945"/>
      <c r="C3" s="945"/>
      <c r="D3" s="946"/>
      <c r="E3" s="97">
        <v>44287</v>
      </c>
      <c r="F3" s="947" t="s">
        <v>290</v>
      </c>
      <c r="G3" s="945"/>
      <c r="H3" s="946"/>
      <c r="I3" s="948">
        <v>44293</v>
      </c>
      <c r="J3" s="945"/>
      <c r="K3" s="946"/>
    </row>
    <row r="4" spans="1:11" ht="24" x14ac:dyDescent="0.25">
      <c r="A4" s="964" t="s">
        <v>250</v>
      </c>
      <c r="B4" s="949"/>
      <c r="C4" s="949"/>
      <c r="D4" s="949"/>
      <c r="E4" s="949"/>
      <c r="F4" s="949"/>
      <c r="G4" s="950"/>
      <c r="H4" s="355" t="s">
        <v>488</v>
      </c>
      <c r="I4" s="355" t="s">
        <v>2</v>
      </c>
      <c r="J4" s="899" t="s">
        <v>0</v>
      </c>
      <c r="K4" s="953"/>
    </row>
    <row r="5" spans="1:11" ht="24.75" thickBot="1" x14ac:dyDescent="0.3">
      <c r="A5" s="1053"/>
      <c r="B5" s="951"/>
      <c r="C5" s="951"/>
      <c r="D5" s="951"/>
      <c r="E5" s="951"/>
      <c r="F5" s="951"/>
      <c r="G5" s="952"/>
      <c r="H5" s="270" t="s">
        <v>489</v>
      </c>
      <c r="I5" s="355">
        <v>2</v>
      </c>
      <c r="J5" s="899" t="s">
        <v>291</v>
      </c>
      <c r="K5" s="953"/>
    </row>
    <row r="6" spans="1:11" ht="15.75" hidden="1" thickBot="1" x14ac:dyDescent="0.3">
      <c r="A6" s="892" t="s">
        <v>451</v>
      </c>
      <c r="B6" s="893"/>
      <c r="C6" s="893"/>
      <c r="D6" s="893"/>
      <c r="E6" s="893"/>
      <c r="F6" s="894"/>
      <c r="G6" s="892" t="s">
        <v>452</v>
      </c>
      <c r="H6" s="893"/>
      <c r="I6" s="893"/>
      <c r="J6" s="893"/>
      <c r="K6" s="894"/>
    </row>
    <row r="7" spans="1:11" ht="15.75" hidden="1" thickBot="1" x14ac:dyDescent="0.3">
      <c r="A7" s="892"/>
      <c r="B7" s="893"/>
      <c r="C7" s="893"/>
      <c r="D7" s="893"/>
      <c r="E7" s="893"/>
      <c r="F7" s="894"/>
      <c r="G7" s="892"/>
      <c r="H7" s="893"/>
      <c r="I7" s="893"/>
      <c r="J7" s="893"/>
      <c r="K7" s="894"/>
    </row>
    <row r="8" spans="1:11" ht="15.75" hidden="1" thickBot="1" x14ac:dyDescent="0.3">
      <c r="A8" s="892"/>
      <c r="B8" s="893"/>
      <c r="C8" s="893"/>
      <c r="D8" s="893"/>
      <c r="E8" s="893"/>
      <c r="F8" s="894"/>
      <c r="G8" s="892"/>
      <c r="H8" s="893"/>
      <c r="I8" s="893"/>
      <c r="J8" s="893"/>
      <c r="K8" s="894"/>
    </row>
    <row r="9" spans="1:11" ht="15.75" hidden="1" thickBot="1" x14ac:dyDescent="0.3">
      <c r="A9" s="892"/>
      <c r="B9" s="893"/>
      <c r="C9" s="893"/>
      <c r="D9" s="893"/>
      <c r="E9" s="893"/>
      <c r="F9" s="894"/>
      <c r="G9" s="892"/>
      <c r="H9" s="893"/>
      <c r="I9" s="893"/>
      <c r="J9" s="893"/>
      <c r="K9" s="894"/>
    </row>
    <row r="10" spans="1:11" ht="15.75" hidden="1" thickBot="1" x14ac:dyDescent="0.3">
      <c r="A10" s="892"/>
      <c r="B10" s="893"/>
      <c r="C10" s="893"/>
      <c r="D10" s="893"/>
      <c r="E10" s="893"/>
      <c r="F10" s="894"/>
      <c r="G10" s="892"/>
      <c r="H10" s="893"/>
      <c r="I10" s="893"/>
      <c r="J10" s="893"/>
      <c r="K10" s="894"/>
    </row>
    <row r="11" spans="1:11" ht="15.75" hidden="1" thickBot="1" x14ac:dyDescent="0.3">
      <c r="A11" s="892"/>
      <c r="B11" s="893"/>
      <c r="C11" s="893"/>
      <c r="D11" s="893"/>
      <c r="E11" s="893"/>
      <c r="F11" s="894"/>
      <c r="G11" s="892"/>
      <c r="H11" s="893"/>
      <c r="I11" s="893"/>
      <c r="J11" s="893"/>
      <c r="K11" s="894"/>
    </row>
    <row r="12" spans="1:11" ht="15.75" hidden="1" thickBot="1" x14ac:dyDescent="0.3">
      <c r="A12" s="892"/>
      <c r="B12" s="893"/>
      <c r="C12" s="893"/>
      <c r="D12" s="893"/>
      <c r="E12" s="893"/>
      <c r="F12" s="894"/>
      <c r="G12" s="892"/>
      <c r="H12" s="893"/>
      <c r="I12" s="893"/>
      <c r="J12" s="893"/>
      <c r="K12" s="894"/>
    </row>
    <row r="13" spans="1:11" ht="15.75" hidden="1" thickBot="1" x14ac:dyDescent="0.3">
      <c r="A13" s="892"/>
      <c r="B13" s="893"/>
      <c r="C13" s="893"/>
      <c r="D13" s="893"/>
      <c r="E13" s="893"/>
      <c r="F13" s="894"/>
      <c r="G13" s="892"/>
      <c r="H13" s="893"/>
      <c r="I13" s="893"/>
      <c r="J13" s="893"/>
      <c r="K13" s="894"/>
    </row>
    <row r="14" spans="1:11" ht="15.75" hidden="1" thickBot="1" x14ac:dyDescent="0.3">
      <c r="A14" s="892"/>
      <c r="B14" s="893"/>
      <c r="C14" s="893"/>
      <c r="D14" s="893"/>
      <c r="E14" s="893"/>
      <c r="F14" s="894"/>
      <c r="G14" s="892"/>
      <c r="H14" s="893"/>
      <c r="I14" s="893"/>
      <c r="J14" s="893"/>
      <c r="K14" s="894"/>
    </row>
    <row r="15" spans="1:11" ht="15.75" hidden="1" thickBot="1" x14ac:dyDescent="0.3">
      <c r="A15" s="892"/>
      <c r="B15" s="893"/>
      <c r="C15" s="893"/>
      <c r="D15" s="893"/>
      <c r="E15" s="893"/>
      <c r="F15" s="894"/>
      <c r="G15" s="892"/>
      <c r="H15" s="893"/>
      <c r="I15" s="893"/>
      <c r="J15" s="893"/>
      <c r="K15" s="894"/>
    </row>
    <row r="16" spans="1:11" ht="15.75" hidden="1" thickBot="1" x14ac:dyDescent="0.3">
      <c r="A16" s="892"/>
      <c r="B16" s="893"/>
      <c r="C16" s="893"/>
      <c r="D16" s="893"/>
      <c r="E16" s="893"/>
      <c r="F16" s="894"/>
      <c r="G16" s="892"/>
      <c r="H16" s="893"/>
      <c r="I16" s="893"/>
      <c r="J16" s="893"/>
      <c r="K16" s="894"/>
    </row>
    <row r="17" spans="1:11" ht="15.75" hidden="1" thickBot="1" x14ac:dyDescent="0.3">
      <c r="A17" s="892"/>
      <c r="B17" s="893"/>
      <c r="C17" s="893"/>
      <c r="D17" s="893"/>
      <c r="E17" s="893"/>
      <c r="F17" s="894"/>
      <c r="G17" s="892"/>
      <c r="H17" s="893"/>
      <c r="I17" s="893"/>
      <c r="J17" s="893"/>
      <c r="K17" s="894"/>
    </row>
    <row r="18" spans="1:11" ht="15.75" hidden="1" thickBot="1" x14ac:dyDescent="0.3">
      <c r="A18" s="892"/>
      <c r="B18" s="893"/>
      <c r="C18" s="893"/>
      <c r="D18" s="893"/>
      <c r="E18" s="893"/>
      <c r="F18" s="894"/>
      <c r="G18" s="892"/>
      <c r="H18" s="893"/>
      <c r="I18" s="893"/>
      <c r="J18" s="893"/>
      <c r="K18" s="894"/>
    </row>
    <row r="19" spans="1:11" ht="15.75" hidden="1" thickBot="1" x14ac:dyDescent="0.3">
      <c r="A19" s="892"/>
      <c r="B19" s="893"/>
      <c r="C19" s="893"/>
      <c r="D19" s="893"/>
      <c r="E19" s="893"/>
      <c r="F19" s="894"/>
      <c r="G19" s="892"/>
      <c r="H19" s="893"/>
      <c r="I19" s="893"/>
      <c r="J19" s="893"/>
      <c r="K19" s="894"/>
    </row>
    <row r="20" spans="1:11" ht="15.75" hidden="1" thickBot="1" x14ac:dyDescent="0.3">
      <c r="A20" s="1047" t="s">
        <v>540</v>
      </c>
      <c r="B20" s="1048"/>
      <c r="C20" s="1048"/>
      <c r="D20" s="1048"/>
      <c r="E20" s="1048"/>
      <c r="F20" s="1049"/>
      <c r="G20" s="1036" t="s">
        <v>547</v>
      </c>
      <c r="H20" s="1042"/>
      <c r="I20" s="1042"/>
      <c r="J20" s="1042"/>
      <c r="K20" s="1043"/>
    </row>
    <row r="21" spans="1:11" ht="15.75" hidden="1" thickBot="1" x14ac:dyDescent="0.3">
      <c r="A21" s="1050"/>
      <c r="B21" s="1051"/>
      <c r="C21" s="1051"/>
      <c r="D21" s="1051"/>
      <c r="E21" s="1051"/>
      <c r="F21" s="1052"/>
      <c r="G21" s="1044"/>
      <c r="H21" s="1045"/>
      <c r="I21" s="1045"/>
      <c r="J21" s="1045"/>
      <c r="K21" s="1046"/>
    </row>
    <row r="22" spans="1:11" ht="15.75" hidden="1" thickBot="1" x14ac:dyDescent="0.3">
      <c r="A22" s="895" t="s">
        <v>499</v>
      </c>
      <c r="B22" s="896"/>
      <c r="C22" s="896"/>
      <c r="D22" s="896"/>
      <c r="E22" s="896"/>
      <c r="F22" s="897"/>
      <c r="G22" s="895" t="s">
        <v>500</v>
      </c>
      <c r="H22" s="896"/>
      <c r="I22" s="896"/>
      <c r="J22" s="896"/>
      <c r="K22" s="897"/>
    </row>
    <row r="23" spans="1:11" ht="15.75" hidden="1" thickBot="1" x14ac:dyDescent="0.3">
      <c r="A23" s="892"/>
      <c r="B23" s="893"/>
      <c r="C23" s="893"/>
      <c r="D23" s="893"/>
      <c r="E23" s="893"/>
      <c r="F23" s="894"/>
      <c r="G23" s="892"/>
      <c r="H23" s="893"/>
      <c r="I23" s="893"/>
      <c r="J23" s="893"/>
      <c r="K23" s="894"/>
    </row>
    <row r="24" spans="1:11" ht="15.75" hidden="1" thickBot="1" x14ac:dyDescent="0.3">
      <c r="A24" s="892"/>
      <c r="B24" s="893"/>
      <c r="C24" s="893"/>
      <c r="D24" s="893"/>
      <c r="E24" s="893"/>
      <c r="F24" s="894"/>
      <c r="G24" s="892"/>
      <c r="H24" s="893"/>
      <c r="I24" s="893"/>
      <c r="J24" s="893"/>
      <c r="K24" s="894"/>
    </row>
    <row r="25" spans="1:11" ht="15.75" hidden="1" thickBot="1" x14ac:dyDescent="0.3">
      <c r="A25" s="892"/>
      <c r="B25" s="893"/>
      <c r="C25" s="893"/>
      <c r="D25" s="893"/>
      <c r="E25" s="893"/>
      <c r="F25" s="894"/>
      <c r="G25" s="892"/>
      <c r="H25" s="893"/>
      <c r="I25" s="893"/>
      <c r="J25" s="893"/>
      <c r="K25" s="894"/>
    </row>
    <row r="26" spans="1:11" ht="15.75" hidden="1" thickBot="1" x14ac:dyDescent="0.3">
      <c r="A26" s="892"/>
      <c r="B26" s="893"/>
      <c r="C26" s="893"/>
      <c r="D26" s="893"/>
      <c r="E26" s="893"/>
      <c r="F26" s="894"/>
      <c r="G26" s="892"/>
      <c r="H26" s="893"/>
      <c r="I26" s="893"/>
      <c r="J26" s="893"/>
      <c r="K26" s="894"/>
    </row>
    <row r="27" spans="1:11" ht="15.75" hidden="1" thickBot="1" x14ac:dyDescent="0.3">
      <c r="A27" s="892"/>
      <c r="B27" s="893"/>
      <c r="C27" s="893"/>
      <c r="D27" s="893"/>
      <c r="E27" s="893"/>
      <c r="F27" s="894"/>
      <c r="G27" s="892"/>
      <c r="H27" s="893"/>
      <c r="I27" s="893"/>
      <c r="J27" s="893"/>
      <c r="K27" s="894"/>
    </row>
    <row r="28" spans="1:11" ht="15.75" hidden="1" thickBot="1" x14ac:dyDescent="0.3">
      <c r="A28" s="892"/>
      <c r="B28" s="893"/>
      <c r="C28" s="893"/>
      <c r="D28" s="893"/>
      <c r="E28" s="893"/>
      <c r="F28" s="894"/>
      <c r="G28" s="892"/>
      <c r="H28" s="893"/>
      <c r="I28" s="893"/>
      <c r="J28" s="893"/>
      <c r="K28" s="894"/>
    </row>
    <row r="29" spans="1:11" ht="15.75" hidden="1" thickBot="1" x14ac:dyDescent="0.3">
      <c r="A29" s="892"/>
      <c r="B29" s="893"/>
      <c r="C29" s="893"/>
      <c r="D29" s="893"/>
      <c r="E29" s="893"/>
      <c r="F29" s="894"/>
      <c r="G29" s="892"/>
      <c r="H29" s="893"/>
      <c r="I29" s="893"/>
      <c r="J29" s="893"/>
      <c r="K29" s="894"/>
    </row>
    <row r="30" spans="1:11" ht="15.75" hidden="1" thickBot="1" x14ac:dyDescent="0.3">
      <c r="A30" s="892"/>
      <c r="B30" s="893"/>
      <c r="C30" s="893"/>
      <c r="D30" s="893"/>
      <c r="E30" s="893"/>
      <c r="F30" s="894"/>
      <c r="G30" s="892"/>
      <c r="H30" s="893"/>
      <c r="I30" s="893"/>
      <c r="J30" s="893"/>
      <c r="K30" s="894"/>
    </row>
    <row r="31" spans="1:11" ht="15.75" hidden="1" thickBot="1" x14ac:dyDescent="0.3">
      <c r="A31" s="892"/>
      <c r="B31" s="893"/>
      <c r="C31" s="893"/>
      <c r="D31" s="893"/>
      <c r="E31" s="893"/>
      <c r="F31" s="894"/>
      <c r="G31" s="892"/>
      <c r="H31" s="893"/>
      <c r="I31" s="893"/>
      <c r="J31" s="893"/>
      <c r="K31" s="894"/>
    </row>
    <row r="32" spans="1:11" ht="15.75" hidden="1" thickBot="1" x14ac:dyDescent="0.3">
      <c r="A32" s="892"/>
      <c r="B32" s="893"/>
      <c r="C32" s="893"/>
      <c r="D32" s="893"/>
      <c r="E32" s="893"/>
      <c r="F32" s="894"/>
      <c r="G32" s="892"/>
      <c r="H32" s="893"/>
      <c r="I32" s="893"/>
      <c r="J32" s="893"/>
      <c r="K32" s="894"/>
    </row>
    <row r="33" spans="1:11" ht="15.75" hidden="1" thickBot="1" x14ac:dyDescent="0.3">
      <c r="A33" s="892"/>
      <c r="B33" s="893"/>
      <c r="C33" s="893"/>
      <c r="D33" s="893"/>
      <c r="E33" s="893"/>
      <c r="F33" s="894"/>
      <c r="G33" s="892"/>
      <c r="H33" s="893"/>
      <c r="I33" s="893"/>
      <c r="J33" s="893"/>
      <c r="K33" s="894"/>
    </row>
    <row r="34" spans="1:11" ht="15.75" hidden="1" thickBot="1" x14ac:dyDescent="0.3">
      <c r="A34" s="892"/>
      <c r="B34" s="893"/>
      <c r="C34" s="893"/>
      <c r="D34" s="893"/>
      <c r="E34" s="893"/>
      <c r="F34" s="894"/>
      <c r="G34" s="892"/>
      <c r="H34" s="893"/>
      <c r="I34" s="893"/>
      <c r="J34" s="893"/>
      <c r="K34" s="894"/>
    </row>
    <row r="35" spans="1:11" ht="15.75" hidden="1" thickBot="1" x14ac:dyDescent="0.3">
      <c r="A35" s="892"/>
      <c r="B35" s="893"/>
      <c r="C35" s="893"/>
      <c r="D35" s="893"/>
      <c r="E35" s="893"/>
      <c r="F35" s="894"/>
      <c r="G35" s="892"/>
      <c r="H35" s="893"/>
      <c r="I35" s="893"/>
      <c r="J35" s="893"/>
      <c r="K35" s="894"/>
    </row>
    <row r="36" spans="1:11" ht="15.75" hidden="1" thickBot="1" x14ac:dyDescent="0.3">
      <c r="A36" s="1047" t="s">
        <v>524</v>
      </c>
      <c r="B36" s="1048"/>
      <c r="C36" s="1048"/>
      <c r="D36" s="1048"/>
      <c r="E36" s="1048"/>
      <c r="F36" s="1049"/>
      <c r="G36" s="1036" t="s">
        <v>528</v>
      </c>
      <c r="H36" s="1042"/>
      <c r="I36" s="1042"/>
      <c r="J36" s="1042"/>
      <c r="K36" s="1043"/>
    </row>
    <row r="37" spans="1:11" ht="15.75" hidden="1" thickBot="1" x14ac:dyDescent="0.3">
      <c r="A37" s="1050"/>
      <c r="B37" s="1051"/>
      <c r="C37" s="1051"/>
      <c r="D37" s="1051"/>
      <c r="E37" s="1051"/>
      <c r="F37" s="1052"/>
      <c r="G37" s="1044"/>
      <c r="H37" s="1045"/>
      <c r="I37" s="1045"/>
      <c r="J37" s="1045"/>
      <c r="K37" s="1046"/>
    </row>
    <row r="38" spans="1:11" ht="15.75" hidden="1" thickBot="1" x14ac:dyDescent="0.3">
      <c r="A38" s="895" t="s">
        <v>501</v>
      </c>
      <c r="B38" s="896"/>
      <c r="C38" s="896"/>
      <c r="D38" s="896"/>
      <c r="E38" s="896"/>
      <c r="F38" s="897"/>
      <c r="G38" s="895" t="s">
        <v>502</v>
      </c>
      <c r="H38" s="896"/>
      <c r="I38" s="896"/>
      <c r="J38" s="896"/>
      <c r="K38" s="897"/>
    </row>
    <row r="39" spans="1:11" ht="15.75" hidden="1" thickBot="1" x14ac:dyDescent="0.3">
      <c r="A39" s="892"/>
      <c r="B39" s="893"/>
      <c r="C39" s="893"/>
      <c r="D39" s="893"/>
      <c r="E39" s="893"/>
      <c r="F39" s="894"/>
      <c r="G39" s="892"/>
      <c r="H39" s="893"/>
      <c r="I39" s="893"/>
      <c r="J39" s="893"/>
      <c r="K39" s="894"/>
    </row>
    <row r="40" spans="1:11" ht="15.75" hidden="1" thickBot="1" x14ac:dyDescent="0.3">
      <c r="A40" s="892"/>
      <c r="B40" s="893"/>
      <c r="C40" s="893"/>
      <c r="D40" s="893"/>
      <c r="E40" s="893"/>
      <c r="F40" s="894"/>
      <c r="G40" s="892"/>
      <c r="H40" s="893"/>
      <c r="I40" s="893"/>
      <c r="J40" s="893"/>
      <c r="K40" s="894"/>
    </row>
    <row r="41" spans="1:11" ht="15.75" hidden="1" thickBot="1" x14ac:dyDescent="0.3">
      <c r="A41" s="892"/>
      <c r="B41" s="893"/>
      <c r="C41" s="893"/>
      <c r="D41" s="893"/>
      <c r="E41" s="893"/>
      <c r="F41" s="894"/>
      <c r="G41" s="892"/>
      <c r="H41" s="893"/>
      <c r="I41" s="893"/>
      <c r="J41" s="893"/>
      <c r="K41" s="894"/>
    </row>
    <row r="42" spans="1:11" ht="15.75" hidden="1" thickBot="1" x14ac:dyDescent="0.3">
      <c r="A42" s="892"/>
      <c r="B42" s="893"/>
      <c r="C42" s="893"/>
      <c r="D42" s="893"/>
      <c r="E42" s="893"/>
      <c r="F42" s="894"/>
      <c r="G42" s="892"/>
      <c r="H42" s="893"/>
      <c r="I42" s="893"/>
      <c r="J42" s="893"/>
      <c r="K42" s="894"/>
    </row>
    <row r="43" spans="1:11" ht="15.75" hidden="1" thickBot="1" x14ac:dyDescent="0.3">
      <c r="A43" s="892"/>
      <c r="B43" s="893"/>
      <c r="C43" s="893"/>
      <c r="D43" s="893"/>
      <c r="E43" s="893"/>
      <c r="F43" s="894"/>
      <c r="G43" s="892"/>
      <c r="H43" s="893"/>
      <c r="I43" s="893"/>
      <c r="J43" s="893"/>
      <c r="K43" s="894"/>
    </row>
    <row r="44" spans="1:11" ht="15.75" hidden="1" thickBot="1" x14ac:dyDescent="0.3">
      <c r="A44" s="892"/>
      <c r="B44" s="893"/>
      <c r="C44" s="893"/>
      <c r="D44" s="893"/>
      <c r="E44" s="893"/>
      <c r="F44" s="894"/>
      <c r="G44" s="892"/>
      <c r="H44" s="893"/>
      <c r="I44" s="893"/>
      <c r="J44" s="893"/>
      <c r="K44" s="894"/>
    </row>
    <row r="45" spans="1:11" ht="15.75" hidden="1" thickBot="1" x14ac:dyDescent="0.3">
      <c r="A45" s="892"/>
      <c r="B45" s="893"/>
      <c r="C45" s="893"/>
      <c r="D45" s="893"/>
      <c r="E45" s="893"/>
      <c r="F45" s="894"/>
      <c r="G45" s="892"/>
      <c r="H45" s="893"/>
      <c r="I45" s="893"/>
      <c r="J45" s="893"/>
      <c r="K45" s="894"/>
    </row>
    <row r="46" spans="1:11" ht="15.75" hidden="1" thickBot="1" x14ac:dyDescent="0.3">
      <c r="A46" s="892"/>
      <c r="B46" s="893"/>
      <c r="C46" s="893"/>
      <c r="D46" s="893"/>
      <c r="E46" s="893"/>
      <c r="F46" s="894"/>
      <c r="G46" s="892"/>
      <c r="H46" s="893"/>
      <c r="I46" s="893"/>
      <c r="J46" s="893"/>
      <c r="K46" s="894"/>
    </row>
    <row r="47" spans="1:11" ht="15.75" hidden="1" thickBot="1" x14ac:dyDescent="0.3">
      <c r="A47" s="892"/>
      <c r="B47" s="893"/>
      <c r="C47" s="893"/>
      <c r="D47" s="893"/>
      <c r="E47" s="893"/>
      <c r="F47" s="894"/>
      <c r="G47" s="892"/>
      <c r="H47" s="893"/>
      <c r="I47" s="893"/>
      <c r="J47" s="893"/>
      <c r="K47" s="894"/>
    </row>
    <row r="48" spans="1:11" ht="15.75" hidden="1" thickBot="1" x14ac:dyDescent="0.3">
      <c r="A48" s="892"/>
      <c r="B48" s="893"/>
      <c r="C48" s="893"/>
      <c r="D48" s="893"/>
      <c r="E48" s="893"/>
      <c r="F48" s="894"/>
      <c r="G48" s="892"/>
      <c r="H48" s="893"/>
      <c r="I48" s="893"/>
      <c r="J48" s="893"/>
      <c r="K48" s="894"/>
    </row>
    <row r="49" spans="1:11" ht="15.75" hidden="1" thickBot="1" x14ac:dyDescent="0.3">
      <c r="A49" s="892"/>
      <c r="B49" s="893"/>
      <c r="C49" s="893"/>
      <c r="D49" s="893"/>
      <c r="E49" s="893"/>
      <c r="F49" s="894"/>
      <c r="G49" s="892"/>
      <c r="H49" s="893"/>
      <c r="I49" s="893"/>
      <c r="J49" s="893"/>
      <c r="K49" s="894"/>
    </row>
    <row r="50" spans="1:11" ht="15.75" hidden="1" thickBot="1" x14ac:dyDescent="0.3">
      <c r="A50" s="892"/>
      <c r="B50" s="893"/>
      <c r="C50" s="893"/>
      <c r="D50" s="893"/>
      <c r="E50" s="893"/>
      <c r="F50" s="894"/>
      <c r="G50" s="892"/>
      <c r="H50" s="893"/>
      <c r="I50" s="893"/>
      <c r="J50" s="893"/>
      <c r="K50" s="894"/>
    </row>
    <row r="51" spans="1:11" ht="15.75" hidden="1" thickBot="1" x14ac:dyDescent="0.3">
      <c r="A51" s="892"/>
      <c r="B51" s="893"/>
      <c r="C51" s="893"/>
      <c r="D51" s="893"/>
      <c r="E51" s="893"/>
      <c r="F51" s="894"/>
      <c r="G51" s="892"/>
      <c r="H51" s="893"/>
      <c r="I51" s="893"/>
      <c r="J51" s="893"/>
      <c r="K51" s="894"/>
    </row>
    <row r="52" spans="1:11" ht="15.75" hidden="1" thickBot="1" x14ac:dyDescent="0.3">
      <c r="A52" s="1036" t="s">
        <v>523</v>
      </c>
      <c r="B52" s="1042"/>
      <c r="C52" s="1042"/>
      <c r="D52" s="1042"/>
      <c r="E52" s="1042"/>
      <c r="F52" s="1043"/>
      <c r="G52" s="1036" t="s">
        <v>529</v>
      </c>
      <c r="H52" s="1042"/>
      <c r="I52" s="1042"/>
      <c r="J52" s="1042"/>
      <c r="K52" s="1043"/>
    </row>
    <row r="53" spans="1:11" ht="15.75" hidden="1" thickBot="1" x14ac:dyDescent="0.3">
      <c r="A53" s="1044"/>
      <c r="B53" s="1045"/>
      <c r="C53" s="1045"/>
      <c r="D53" s="1045"/>
      <c r="E53" s="1045"/>
      <c r="F53" s="1046"/>
      <c r="G53" s="1044"/>
      <c r="H53" s="1045"/>
      <c r="I53" s="1045"/>
      <c r="J53" s="1045"/>
      <c r="K53" s="1046"/>
    </row>
    <row r="54" spans="1:11" ht="15.75" hidden="1" thickBot="1" x14ac:dyDescent="0.3">
      <c r="A54" s="892"/>
      <c r="B54" s="893"/>
      <c r="C54" s="893"/>
      <c r="D54" s="893"/>
      <c r="E54" s="893"/>
      <c r="F54" s="894"/>
      <c r="G54" s="892" t="s">
        <v>452</v>
      </c>
      <c r="H54" s="893"/>
      <c r="I54" s="893"/>
      <c r="J54" s="893"/>
      <c r="K54" s="894"/>
    </row>
    <row r="55" spans="1:11" ht="15.75" hidden="1" thickBot="1" x14ac:dyDescent="0.3">
      <c r="A55" s="892"/>
      <c r="B55" s="893"/>
      <c r="C55" s="893"/>
      <c r="D55" s="893"/>
      <c r="E55" s="893"/>
      <c r="F55" s="894"/>
      <c r="G55" s="892"/>
      <c r="H55" s="893"/>
      <c r="I55" s="893"/>
      <c r="J55" s="893"/>
      <c r="K55" s="894"/>
    </row>
    <row r="56" spans="1:11" ht="15.75" hidden="1" thickBot="1" x14ac:dyDescent="0.3">
      <c r="A56" s="892"/>
      <c r="B56" s="893"/>
      <c r="C56" s="893"/>
      <c r="D56" s="893"/>
      <c r="E56" s="893"/>
      <c r="F56" s="894"/>
      <c r="G56" s="892"/>
      <c r="H56" s="893"/>
      <c r="I56" s="893"/>
      <c r="J56" s="893"/>
      <c r="K56" s="894"/>
    </row>
    <row r="57" spans="1:11" ht="15.75" hidden="1" thickBot="1" x14ac:dyDescent="0.3">
      <c r="A57" s="892"/>
      <c r="B57" s="893"/>
      <c r="C57" s="893"/>
      <c r="D57" s="893"/>
      <c r="E57" s="893"/>
      <c r="F57" s="894"/>
      <c r="G57" s="892"/>
      <c r="H57" s="893"/>
      <c r="I57" s="893"/>
      <c r="J57" s="893"/>
      <c r="K57" s="894"/>
    </row>
    <row r="58" spans="1:11" ht="15.75" hidden="1" thickBot="1" x14ac:dyDescent="0.3">
      <c r="A58" s="892"/>
      <c r="B58" s="893"/>
      <c r="C58" s="893"/>
      <c r="D58" s="893"/>
      <c r="E58" s="893"/>
      <c r="F58" s="894"/>
      <c r="G58" s="892"/>
      <c r="H58" s="893"/>
      <c r="I58" s="893"/>
      <c r="J58" s="893"/>
      <c r="K58" s="894"/>
    </row>
    <row r="59" spans="1:11" ht="15.75" hidden="1" thickBot="1" x14ac:dyDescent="0.3">
      <c r="A59" s="892"/>
      <c r="B59" s="893"/>
      <c r="C59" s="893"/>
      <c r="D59" s="893"/>
      <c r="E59" s="893"/>
      <c r="F59" s="894"/>
      <c r="G59" s="892"/>
      <c r="H59" s="893"/>
      <c r="I59" s="893"/>
      <c r="J59" s="893"/>
      <c r="K59" s="894"/>
    </row>
    <row r="60" spans="1:11" ht="15.75" hidden="1" thickBot="1" x14ac:dyDescent="0.3">
      <c r="A60" s="892"/>
      <c r="B60" s="893"/>
      <c r="C60" s="893"/>
      <c r="D60" s="893"/>
      <c r="E60" s="893"/>
      <c r="F60" s="894"/>
      <c r="G60" s="892"/>
      <c r="H60" s="893"/>
      <c r="I60" s="893"/>
      <c r="J60" s="893"/>
      <c r="K60" s="894"/>
    </row>
    <row r="61" spans="1:11" ht="15.75" hidden="1" thickBot="1" x14ac:dyDescent="0.3">
      <c r="A61" s="892"/>
      <c r="B61" s="893"/>
      <c r="C61" s="893"/>
      <c r="D61" s="893"/>
      <c r="E61" s="893"/>
      <c r="F61" s="894"/>
      <c r="G61" s="892"/>
      <c r="H61" s="893"/>
      <c r="I61" s="893"/>
      <c r="J61" s="893"/>
      <c r="K61" s="894"/>
    </row>
    <row r="62" spans="1:11" ht="15.75" hidden="1" thickBot="1" x14ac:dyDescent="0.3">
      <c r="A62" s="892"/>
      <c r="B62" s="893"/>
      <c r="C62" s="893"/>
      <c r="D62" s="893"/>
      <c r="E62" s="893"/>
      <c r="F62" s="894"/>
      <c r="G62" s="892"/>
      <c r="H62" s="893"/>
      <c r="I62" s="893"/>
      <c r="J62" s="893"/>
      <c r="K62" s="894"/>
    </row>
    <row r="63" spans="1:11" ht="15.75" hidden="1" thickBot="1" x14ac:dyDescent="0.3">
      <c r="A63" s="892"/>
      <c r="B63" s="893"/>
      <c r="C63" s="893"/>
      <c r="D63" s="893"/>
      <c r="E63" s="893"/>
      <c r="F63" s="894"/>
      <c r="G63" s="892"/>
      <c r="H63" s="893"/>
      <c r="I63" s="893"/>
      <c r="J63" s="893"/>
      <c r="K63" s="894"/>
    </row>
    <row r="64" spans="1:11" ht="14.25" hidden="1" customHeight="1" x14ac:dyDescent="0.25">
      <c r="A64" s="892"/>
      <c r="B64" s="893"/>
      <c r="C64" s="893"/>
      <c r="D64" s="893"/>
      <c r="E64" s="893"/>
      <c r="F64" s="894"/>
      <c r="G64" s="892"/>
      <c r="H64" s="893"/>
      <c r="I64" s="893"/>
      <c r="J64" s="893"/>
      <c r="K64" s="894"/>
    </row>
    <row r="65" spans="1:11" ht="19.5" hidden="1" customHeight="1" x14ac:dyDescent="0.25">
      <c r="A65" s="892"/>
      <c r="B65" s="893"/>
      <c r="C65" s="893"/>
      <c r="D65" s="893"/>
      <c r="E65" s="893"/>
      <c r="F65" s="894"/>
      <c r="G65" s="892"/>
      <c r="H65" s="893"/>
      <c r="I65" s="893"/>
      <c r="J65" s="893"/>
      <c r="K65" s="894"/>
    </row>
    <row r="66" spans="1:11" ht="15.75" hidden="1" thickBot="1" x14ac:dyDescent="0.3">
      <c r="A66" s="892"/>
      <c r="B66" s="893"/>
      <c r="C66" s="893"/>
      <c r="D66" s="893"/>
      <c r="E66" s="893"/>
      <c r="F66" s="894"/>
      <c r="G66" s="892"/>
      <c r="H66" s="893"/>
      <c r="I66" s="893"/>
      <c r="J66" s="893"/>
      <c r="K66" s="894"/>
    </row>
    <row r="67" spans="1:11" ht="15.75" hidden="1" thickBot="1" x14ac:dyDescent="0.3">
      <c r="A67" s="892"/>
      <c r="B67" s="893"/>
      <c r="C67" s="893"/>
      <c r="D67" s="893"/>
      <c r="E67" s="893"/>
      <c r="F67" s="894"/>
      <c r="G67" s="892"/>
      <c r="H67" s="893"/>
      <c r="I67" s="893"/>
      <c r="J67" s="893"/>
      <c r="K67" s="894"/>
    </row>
    <row r="68" spans="1:11" ht="15.75" hidden="1" thickBot="1" x14ac:dyDescent="0.3">
      <c r="A68" s="1047" t="s">
        <v>593</v>
      </c>
      <c r="B68" s="1048"/>
      <c r="C68" s="1048"/>
      <c r="D68" s="1048"/>
      <c r="E68" s="1048"/>
      <c r="F68" s="1049"/>
      <c r="G68" s="1036" t="s">
        <v>594</v>
      </c>
      <c r="H68" s="1042"/>
      <c r="I68" s="1042"/>
      <c r="J68" s="1042"/>
      <c r="K68" s="1043"/>
    </row>
    <row r="69" spans="1:11" ht="15.75" hidden="1" thickBot="1" x14ac:dyDescent="0.3">
      <c r="A69" s="1050"/>
      <c r="B69" s="1051"/>
      <c r="C69" s="1051"/>
      <c r="D69" s="1051"/>
      <c r="E69" s="1051"/>
      <c r="F69" s="1052"/>
      <c r="G69" s="1044"/>
      <c r="H69" s="1045"/>
      <c r="I69" s="1045"/>
      <c r="J69" s="1045"/>
      <c r="K69" s="1046"/>
    </row>
    <row r="70" spans="1:11" x14ac:dyDescent="0.25">
      <c r="A70" s="895" t="s">
        <v>499</v>
      </c>
      <c r="B70" s="896"/>
      <c r="C70" s="896"/>
      <c r="D70" s="896"/>
      <c r="E70" s="896"/>
      <c r="F70" s="897"/>
      <c r="G70" s="895" t="s">
        <v>500</v>
      </c>
      <c r="H70" s="896"/>
      <c r="I70" s="896"/>
      <c r="J70" s="896"/>
      <c r="K70" s="897"/>
    </row>
    <row r="71" spans="1:11" x14ac:dyDescent="0.25">
      <c r="A71" s="892"/>
      <c r="B71" s="893"/>
      <c r="C71" s="893"/>
      <c r="D71" s="893"/>
      <c r="E71" s="893"/>
      <c r="F71" s="894"/>
      <c r="G71" s="892"/>
      <c r="H71" s="893"/>
      <c r="I71" s="893"/>
      <c r="J71" s="893"/>
      <c r="K71" s="894"/>
    </row>
    <row r="72" spans="1:11" x14ac:dyDescent="0.25">
      <c r="A72" s="892"/>
      <c r="B72" s="893"/>
      <c r="C72" s="893"/>
      <c r="D72" s="893"/>
      <c r="E72" s="893"/>
      <c r="F72" s="894"/>
      <c r="G72" s="892"/>
      <c r="H72" s="893"/>
      <c r="I72" s="893"/>
      <c r="J72" s="893"/>
      <c r="K72" s="894"/>
    </row>
    <row r="73" spans="1:11" x14ac:dyDescent="0.25">
      <c r="A73" s="892"/>
      <c r="B73" s="893"/>
      <c r="C73" s="893"/>
      <c r="D73" s="893"/>
      <c r="E73" s="893"/>
      <c r="F73" s="894"/>
      <c r="G73" s="892"/>
      <c r="H73" s="893"/>
      <c r="I73" s="893"/>
      <c r="J73" s="893"/>
      <c r="K73" s="894"/>
    </row>
    <row r="74" spans="1:11" x14ac:dyDescent="0.25">
      <c r="A74" s="892"/>
      <c r="B74" s="893"/>
      <c r="C74" s="893"/>
      <c r="D74" s="893"/>
      <c r="E74" s="893"/>
      <c r="F74" s="894"/>
      <c r="G74" s="892"/>
      <c r="H74" s="893"/>
      <c r="I74" s="893"/>
      <c r="J74" s="893"/>
      <c r="K74" s="894"/>
    </row>
    <row r="75" spans="1:11" x14ac:dyDescent="0.25">
      <c r="A75" s="892"/>
      <c r="B75" s="893"/>
      <c r="C75" s="893"/>
      <c r="D75" s="893"/>
      <c r="E75" s="893"/>
      <c r="F75" s="894"/>
      <c r="G75" s="892"/>
      <c r="H75" s="893"/>
      <c r="I75" s="893"/>
      <c r="J75" s="893"/>
      <c r="K75" s="894"/>
    </row>
    <row r="76" spans="1:11" x14ac:dyDescent="0.25">
      <c r="A76" s="892"/>
      <c r="B76" s="893"/>
      <c r="C76" s="893"/>
      <c r="D76" s="893"/>
      <c r="E76" s="893"/>
      <c r="F76" s="894"/>
      <c r="G76" s="892"/>
      <c r="H76" s="893"/>
      <c r="I76" s="893"/>
      <c r="J76" s="893"/>
      <c r="K76" s="894"/>
    </row>
    <row r="77" spans="1:11" x14ac:dyDescent="0.25">
      <c r="A77" s="892"/>
      <c r="B77" s="893"/>
      <c r="C77" s="893"/>
      <c r="D77" s="893"/>
      <c r="E77" s="893"/>
      <c r="F77" s="894"/>
      <c r="G77" s="892"/>
      <c r="H77" s="893"/>
      <c r="I77" s="893"/>
      <c r="J77" s="893"/>
      <c r="K77" s="894"/>
    </row>
    <row r="78" spans="1:11" x14ac:dyDescent="0.25">
      <c r="A78" s="892"/>
      <c r="B78" s="893"/>
      <c r="C78" s="893"/>
      <c r="D78" s="893"/>
      <c r="E78" s="893"/>
      <c r="F78" s="894"/>
      <c r="G78" s="892"/>
      <c r="H78" s="893"/>
      <c r="I78" s="893"/>
      <c r="J78" s="893"/>
      <c r="K78" s="894"/>
    </row>
    <row r="79" spans="1:11" x14ac:dyDescent="0.25">
      <c r="A79" s="892"/>
      <c r="B79" s="893"/>
      <c r="C79" s="893"/>
      <c r="D79" s="893"/>
      <c r="E79" s="893"/>
      <c r="F79" s="894"/>
      <c r="G79" s="892"/>
      <c r="H79" s="893"/>
      <c r="I79" s="893"/>
      <c r="J79" s="893"/>
      <c r="K79" s="894"/>
    </row>
    <row r="80" spans="1:11" x14ac:dyDescent="0.25">
      <c r="A80" s="892"/>
      <c r="B80" s="893"/>
      <c r="C80" s="893"/>
      <c r="D80" s="893"/>
      <c r="E80" s="893"/>
      <c r="F80" s="894"/>
      <c r="G80" s="892"/>
      <c r="H80" s="893"/>
      <c r="I80" s="893"/>
      <c r="J80" s="893"/>
      <c r="K80" s="894"/>
    </row>
    <row r="81" spans="1:11" x14ac:dyDescent="0.25">
      <c r="A81" s="892"/>
      <c r="B81" s="893"/>
      <c r="C81" s="893"/>
      <c r="D81" s="893"/>
      <c r="E81" s="893"/>
      <c r="F81" s="894"/>
      <c r="G81" s="892"/>
      <c r="H81" s="893"/>
      <c r="I81" s="893"/>
      <c r="J81" s="893"/>
      <c r="K81" s="894"/>
    </row>
    <row r="82" spans="1:11" x14ac:dyDescent="0.25">
      <c r="A82" s="892"/>
      <c r="B82" s="893"/>
      <c r="C82" s="893"/>
      <c r="D82" s="893"/>
      <c r="E82" s="893"/>
      <c r="F82" s="894"/>
      <c r="G82" s="892"/>
      <c r="H82" s="893"/>
      <c r="I82" s="893"/>
      <c r="J82" s="893"/>
      <c r="K82" s="894"/>
    </row>
    <row r="83" spans="1:11" ht="15.75" thickBot="1" x14ac:dyDescent="0.3">
      <c r="A83" s="892"/>
      <c r="B83" s="893"/>
      <c r="C83" s="893"/>
      <c r="D83" s="893"/>
      <c r="E83" s="893"/>
      <c r="F83" s="894"/>
      <c r="G83" s="892"/>
      <c r="H83" s="893"/>
      <c r="I83" s="893"/>
      <c r="J83" s="893"/>
      <c r="K83" s="894"/>
    </row>
    <row r="84" spans="1:11" x14ac:dyDescent="0.25">
      <c r="A84" s="1047" t="s">
        <v>1306</v>
      </c>
      <c r="B84" s="1048"/>
      <c r="C84" s="1048"/>
      <c r="D84" s="1048"/>
      <c r="E84" s="1048"/>
      <c r="F84" s="1049"/>
      <c r="G84" s="1036" t="s">
        <v>1307</v>
      </c>
      <c r="H84" s="1042"/>
      <c r="I84" s="1042"/>
      <c r="J84" s="1042"/>
      <c r="K84" s="1043"/>
    </row>
    <row r="85" spans="1:11" ht="15.75" thickBot="1" x14ac:dyDescent="0.3">
      <c r="A85" s="1050"/>
      <c r="B85" s="1051"/>
      <c r="C85" s="1051"/>
      <c r="D85" s="1051"/>
      <c r="E85" s="1051"/>
      <c r="F85" s="1052"/>
      <c r="G85" s="1044"/>
      <c r="H85" s="1045"/>
      <c r="I85" s="1045"/>
      <c r="J85" s="1045"/>
      <c r="K85" s="1046"/>
    </row>
    <row r="86" spans="1:11" ht="15.75" hidden="1" thickBot="1" x14ac:dyDescent="0.3">
      <c r="A86" s="895" t="s">
        <v>501</v>
      </c>
      <c r="B86" s="896"/>
      <c r="C86" s="896"/>
      <c r="D86" s="896"/>
      <c r="E86" s="896"/>
      <c r="F86" s="897"/>
      <c r="G86" s="895" t="s">
        <v>502</v>
      </c>
      <c r="H86" s="896"/>
      <c r="I86" s="896"/>
      <c r="J86" s="896"/>
      <c r="K86" s="897"/>
    </row>
    <row r="87" spans="1:11" ht="15.75" hidden="1" thickBot="1" x14ac:dyDescent="0.3">
      <c r="A87" s="892"/>
      <c r="B87" s="893"/>
      <c r="C87" s="893"/>
      <c r="D87" s="893"/>
      <c r="E87" s="893"/>
      <c r="F87" s="894"/>
      <c r="G87" s="892"/>
      <c r="H87" s="893"/>
      <c r="I87" s="893"/>
      <c r="J87" s="893"/>
      <c r="K87" s="894"/>
    </row>
    <row r="88" spans="1:11" ht="15.75" hidden="1" thickBot="1" x14ac:dyDescent="0.3">
      <c r="A88" s="892"/>
      <c r="B88" s="893"/>
      <c r="C88" s="893"/>
      <c r="D88" s="893"/>
      <c r="E88" s="893"/>
      <c r="F88" s="894"/>
      <c r="G88" s="892"/>
      <c r="H88" s="893"/>
      <c r="I88" s="893"/>
      <c r="J88" s="893"/>
      <c r="K88" s="894"/>
    </row>
    <row r="89" spans="1:11" ht="15.75" hidden="1" thickBot="1" x14ac:dyDescent="0.3">
      <c r="A89" s="892"/>
      <c r="B89" s="893"/>
      <c r="C89" s="893"/>
      <c r="D89" s="893"/>
      <c r="E89" s="893"/>
      <c r="F89" s="894"/>
      <c r="G89" s="892"/>
      <c r="H89" s="893"/>
      <c r="I89" s="893"/>
      <c r="J89" s="893"/>
      <c r="K89" s="894"/>
    </row>
    <row r="90" spans="1:11" ht="15.75" hidden="1" thickBot="1" x14ac:dyDescent="0.3">
      <c r="A90" s="892"/>
      <c r="B90" s="893"/>
      <c r="C90" s="893"/>
      <c r="D90" s="893"/>
      <c r="E90" s="893"/>
      <c r="F90" s="894"/>
      <c r="G90" s="892"/>
      <c r="H90" s="893"/>
      <c r="I90" s="893"/>
      <c r="J90" s="893"/>
      <c r="K90" s="894"/>
    </row>
    <row r="91" spans="1:11" ht="15.75" hidden="1" thickBot="1" x14ac:dyDescent="0.3">
      <c r="A91" s="892"/>
      <c r="B91" s="893"/>
      <c r="C91" s="893"/>
      <c r="D91" s="893"/>
      <c r="E91" s="893"/>
      <c r="F91" s="894"/>
      <c r="G91" s="892"/>
      <c r="H91" s="893"/>
      <c r="I91" s="893"/>
      <c r="J91" s="893"/>
      <c r="K91" s="894"/>
    </row>
    <row r="92" spans="1:11" ht="15.75" hidden="1" thickBot="1" x14ac:dyDescent="0.3">
      <c r="A92" s="892"/>
      <c r="B92" s="893"/>
      <c r="C92" s="893"/>
      <c r="D92" s="893"/>
      <c r="E92" s="893"/>
      <c r="F92" s="894"/>
      <c r="G92" s="892"/>
      <c r="H92" s="893"/>
      <c r="I92" s="893"/>
      <c r="J92" s="893"/>
      <c r="K92" s="894"/>
    </row>
    <row r="93" spans="1:11" ht="15.75" hidden="1" thickBot="1" x14ac:dyDescent="0.3">
      <c r="A93" s="892"/>
      <c r="B93" s="893"/>
      <c r="C93" s="893"/>
      <c r="D93" s="893"/>
      <c r="E93" s="893"/>
      <c r="F93" s="894"/>
      <c r="G93" s="892"/>
      <c r="H93" s="893"/>
      <c r="I93" s="893"/>
      <c r="J93" s="893"/>
      <c r="K93" s="894"/>
    </row>
    <row r="94" spans="1:11" ht="15.75" hidden="1" thickBot="1" x14ac:dyDescent="0.3">
      <c r="A94" s="892"/>
      <c r="B94" s="893"/>
      <c r="C94" s="893"/>
      <c r="D94" s="893"/>
      <c r="E94" s="893"/>
      <c r="F94" s="894"/>
      <c r="G94" s="892"/>
      <c r="H94" s="893"/>
      <c r="I94" s="893"/>
      <c r="J94" s="893"/>
      <c r="K94" s="894"/>
    </row>
    <row r="95" spans="1:11" ht="15.75" hidden="1" thickBot="1" x14ac:dyDescent="0.3">
      <c r="A95" s="892"/>
      <c r="B95" s="893"/>
      <c r="C95" s="893"/>
      <c r="D95" s="893"/>
      <c r="E95" s="893"/>
      <c r="F95" s="894"/>
      <c r="G95" s="892"/>
      <c r="H95" s="893"/>
      <c r="I95" s="893"/>
      <c r="J95" s="893"/>
      <c r="K95" s="894"/>
    </row>
    <row r="96" spans="1:11" ht="15.75" hidden="1" thickBot="1" x14ac:dyDescent="0.3">
      <c r="A96" s="892"/>
      <c r="B96" s="893"/>
      <c r="C96" s="893"/>
      <c r="D96" s="893"/>
      <c r="E96" s="893"/>
      <c r="F96" s="894"/>
      <c r="G96" s="892"/>
      <c r="H96" s="893"/>
      <c r="I96" s="893"/>
      <c r="J96" s="893"/>
      <c r="K96" s="894"/>
    </row>
    <row r="97" spans="1:11" ht="15.75" hidden="1" thickBot="1" x14ac:dyDescent="0.3">
      <c r="A97" s="892"/>
      <c r="B97" s="893"/>
      <c r="C97" s="893"/>
      <c r="D97" s="893"/>
      <c r="E97" s="893"/>
      <c r="F97" s="894"/>
      <c r="G97" s="892"/>
      <c r="H97" s="893"/>
      <c r="I97" s="893"/>
      <c r="J97" s="893"/>
      <c r="K97" s="894"/>
    </row>
    <row r="98" spans="1:11" ht="15.75" hidden="1" thickBot="1" x14ac:dyDescent="0.3">
      <c r="A98" s="892"/>
      <c r="B98" s="893"/>
      <c r="C98" s="893"/>
      <c r="D98" s="893"/>
      <c r="E98" s="893"/>
      <c r="F98" s="894"/>
      <c r="G98" s="892"/>
      <c r="H98" s="893"/>
      <c r="I98" s="893"/>
      <c r="J98" s="893"/>
      <c r="K98" s="894"/>
    </row>
    <row r="99" spans="1:11" ht="15.75" hidden="1" thickBot="1" x14ac:dyDescent="0.3">
      <c r="A99" s="892"/>
      <c r="B99" s="893"/>
      <c r="C99" s="893"/>
      <c r="D99" s="893"/>
      <c r="E99" s="893"/>
      <c r="F99" s="894"/>
      <c r="G99" s="892"/>
      <c r="H99" s="893"/>
      <c r="I99" s="893"/>
      <c r="J99" s="893"/>
      <c r="K99" s="894"/>
    </row>
    <row r="100" spans="1:11" ht="15.75" hidden="1" thickBot="1" x14ac:dyDescent="0.3">
      <c r="A100" s="1036" t="s">
        <v>751</v>
      </c>
      <c r="B100" s="1042"/>
      <c r="C100" s="1042"/>
      <c r="D100" s="1042"/>
      <c r="E100" s="1042"/>
      <c r="F100" s="1043"/>
      <c r="G100" s="1036" t="s">
        <v>752</v>
      </c>
      <c r="H100" s="1042"/>
      <c r="I100" s="1042"/>
      <c r="J100" s="1042"/>
      <c r="K100" s="1043"/>
    </row>
    <row r="101" spans="1:11" ht="15.75" hidden="1" thickBot="1" x14ac:dyDescent="0.3">
      <c r="A101" s="1044"/>
      <c r="B101" s="1045"/>
      <c r="C101" s="1045"/>
      <c r="D101" s="1045"/>
      <c r="E101" s="1045"/>
      <c r="F101" s="1046"/>
      <c r="G101" s="1044"/>
      <c r="H101" s="1045"/>
      <c r="I101" s="1045"/>
      <c r="J101" s="1045"/>
      <c r="K101" s="1046"/>
    </row>
    <row r="102" spans="1:11" ht="15.75" hidden="1" thickBot="1" x14ac:dyDescent="0.3">
      <c r="A102" s="892" t="s">
        <v>451</v>
      </c>
      <c r="B102" s="893"/>
      <c r="C102" s="893"/>
      <c r="D102" s="893"/>
      <c r="E102" s="893"/>
      <c r="F102" s="894"/>
      <c r="G102" s="892" t="s">
        <v>452</v>
      </c>
      <c r="H102" s="893"/>
      <c r="I102" s="893"/>
      <c r="J102" s="893"/>
      <c r="K102" s="894"/>
    </row>
    <row r="103" spans="1:11" ht="15.75" hidden="1" thickBot="1" x14ac:dyDescent="0.3">
      <c r="A103" s="892"/>
      <c r="B103" s="893"/>
      <c r="C103" s="893"/>
      <c r="D103" s="893"/>
      <c r="E103" s="893"/>
      <c r="F103" s="894"/>
      <c r="G103" s="892"/>
      <c r="H103" s="893"/>
      <c r="I103" s="893"/>
      <c r="J103" s="893"/>
      <c r="K103" s="894"/>
    </row>
    <row r="104" spans="1:11" ht="15.75" hidden="1" thickBot="1" x14ac:dyDescent="0.3">
      <c r="A104" s="892"/>
      <c r="B104" s="893"/>
      <c r="C104" s="893"/>
      <c r="D104" s="893"/>
      <c r="E104" s="893"/>
      <c r="F104" s="894"/>
      <c r="G104" s="892"/>
      <c r="H104" s="893"/>
      <c r="I104" s="893"/>
      <c r="J104" s="893"/>
      <c r="K104" s="894"/>
    </row>
    <row r="105" spans="1:11" ht="15.75" hidden="1" thickBot="1" x14ac:dyDescent="0.3">
      <c r="A105" s="892"/>
      <c r="B105" s="893"/>
      <c r="C105" s="893"/>
      <c r="D105" s="893"/>
      <c r="E105" s="893"/>
      <c r="F105" s="894"/>
      <c r="G105" s="892"/>
      <c r="H105" s="893"/>
      <c r="I105" s="893"/>
      <c r="J105" s="893"/>
      <c r="K105" s="894"/>
    </row>
    <row r="106" spans="1:11" ht="15.75" hidden="1" thickBot="1" x14ac:dyDescent="0.3">
      <c r="A106" s="892"/>
      <c r="B106" s="893"/>
      <c r="C106" s="893"/>
      <c r="D106" s="893"/>
      <c r="E106" s="893"/>
      <c r="F106" s="894"/>
      <c r="G106" s="892"/>
      <c r="H106" s="893"/>
      <c r="I106" s="893"/>
      <c r="J106" s="893"/>
      <c r="K106" s="894"/>
    </row>
    <row r="107" spans="1:11" ht="15.75" hidden="1" thickBot="1" x14ac:dyDescent="0.3">
      <c r="A107" s="892"/>
      <c r="B107" s="893"/>
      <c r="C107" s="893"/>
      <c r="D107" s="893"/>
      <c r="E107" s="893"/>
      <c r="F107" s="894"/>
      <c r="G107" s="892"/>
      <c r="H107" s="893"/>
      <c r="I107" s="893"/>
      <c r="J107" s="893"/>
      <c r="K107" s="894"/>
    </row>
    <row r="108" spans="1:11" ht="15.75" hidden="1" thickBot="1" x14ac:dyDescent="0.3">
      <c r="A108" s="892"/>
      <c r="B108" s="893"/>
      <c r="C108" s="893"/>
      <c r="D108" s="893"/>
      <c r="E108" s="893"/>
      <c r="F108" s="894"/>
      <c r="G108" s="892"/>
      <c r="H108" s="893"/>
      <c r="I108" s="893"/>
      <c r="J108" s="893"/>
      <c r="K108" s="894"/>
    </row>
    <row r="109" spans="1:11" ht="15.75" hidden="1" thickBot="1" x14ac:dyDescent="0.3">
      <c r="A109" s="892"/>
      <c r="B109" s="893"/>
      <c r="C109" s="893"/>
      <c r="D109" s="893"/>
      <c r="E109" s="893"/>
      <c r="F109" s="894"/>
      <c r="G109" s="892"/>
      <c r="H109" s="893"/>
      <c r="I109" s="893"/>
      <c r="J109" s="893"/>
      <c r="K109" s="894"/>
    </row>
    <row r="110" spans="1:11" ht="15.75" hidden="1" thickBot="1" x14ac:dyDescent="0.3">
      <c r="A110" s="892"/>
      <c r="B110" s="893"/>
      <c r="C110" s="893"/>
      <c r="D110" s="893"/>
      <c r="E110" s="893"/>
      <c r="F110" s="894"/>
      <c r="G110" s="892"/>
      <c r="H110" s="893"/>
      <c r="I110" s="893"/>
      <c r="J110" s="893"/>
      <c r="K110" s="894"/>
    </row>
    <row r="111" spans="1:11" ht="15.75" hidden="1" thickBot="1" x14ac:dyDescent="0.3">
      <c r="A111" s="892"/>
      <c r="B111" s="893"/>
      <c r="C111" s="893"/>
      <c r="D111" s="893"/>
      <c r="E111" s="893"/>
      <c r="F111" s="894"/>
      <c r="G111" s="892"/>
      <c r="H111" s="893"/>
      <c r="I111" s="893"/>
      <c r="J111" s="893"/>
      <c r="K111" s="894"/>
    </row>
    <row r="112" spans="1:11" ht="15.75" hidden="1" thickBot="1" x14ac:dyDescent="0.3">
      <c r="A112" s="892"/>
      <c r="B112" s="893"/>
      <c r="C112" s="893"/>
      <c r="D112" s="893"/>
      <c r="E112" s="893"/>
      <c r="F112" s="894"/>
      <c r="G112" s="892"/>
      <c r="H112" s="893"/>
      <c r="I112" s="893"/>
      <c r="J112" s="893"/>
      <c r="K112" s="894"/>
    </row>
    <row r="113" spans="1:11" ht="15.75" hidden="1" thickBot="1" x14ac:dyDescent="0.3">
      <c r="A113" s="892"/>
      <c r="B113" s="893"/>
      <c r="C113" s="893"/>
      <c r="D113" s="893"/>
      <c r="E113" s="893"/>
      <c r="F113" s="894"/>
      <c r="G113" s="892"/>
      <c r="H113" s="893"/>
      <c r="I113" s="893"/>
      <c r="J113" s="893"/>
      <c r="K113" s="894"/>
    </row>
    <row r="114" spans="1:11" ht="15.75" hidden="1" thickBot="1" x14ac:dyDescent="0.3">
      <c r="A114" s="892"/>
      <c r="B114" s="893"/>
      <c r="C114" s="893"/>
      <c r="D114" s="893"/>
      <c r="E114" s="893"/>
      <c r="F114" s="894"/>
      <c r="G114" s="892"/>
      <c r="H114" s="893"/>
      <c r="I114" s="893"/>
      <c r="J114" s="893"/>
      <c r="K114" s="894"/>
    </row>
    <row r="115" spans="1:11" ht="15.75" hidden="1" thickBot="1" x14ac:dyDescent="0.3">
      <c r="A115" s="892"/>
      <c r="B115" s="893"/>
      <c r="C115" s="893"/>
      <c r="D115" s="893"/>
      <c r="E115" s="893"/>
      <c r="F115" s="894"/>
      <c r="G115" s="892"/>
      <c r="H115" s="893"/>
      <c r="I115" s="893"/>
      <c r="J115" s="893"/>
      <c r="K115" s="894"/>
    </row>
    <row r="116" spans="1:11" ht="15.75" hidden="1" thickBot="1" x14ac:dyDescent="0.3">
      <c r="A116" s="1047" t="s">
        <v>591</v>
      </c>
      <c r="B116" s="1048"/>
      <c r="C116" s="1048"/>
      <c r="D116" s="1048"/>
      <c r="E116" s="1048"/>
      <c r="F116" s="1049"/>
      <c r="G116" s="1036" t="s">
        <v>592</v>
      </c>
      <c r="H116" s="1042"/>
      <c r="I116" s="1042"/>
      <c r="J116" s="1042"/>
      <c r="K116" s="1043"/>
    </row>
    <row r="117" spans="1:11" ht="15.75" hidden="1" thickBot="1" x14ac:dyDescent="0.3">
      <c r="A117" s="1050"/>
      <c r="B117" s="1051"/>
      <c r="C117" s="1051"/>
      <c r="D117" s="1051"/>
      <c r="E117" s="1051"/>
      <c r="F117" s="1052"/>
      <c r="G117" s="1044"/>
      <c r="H117" s="1045"/>
      <c r="I117" s="1045"/>
      <c r="J117" s="1045"/>
      <c r="K117" s="1046"/>
    </row>
    <row r="118" spans="1:11" ht="15.75" hidden="1" thickBot="1" x14ac:dyDescent="0.3">
      <c r="A118" s="892" t="s">
        <v>451</v>
      </c>
      <c r="B118" s="893"/>
      <c r="C118" s="893"/>
      <c r="D118" s="893"/>
      <c r="E118" s="893"/>
      <c r="F118" s="894"/>
      <c r="G118" s="892" t="s">
        <v>452</v>
      </c>
      <c r="H118" s="893"/>
      <c r="I118" s="893"/>
      <c r="J118" s="893"/>
      <c r="K118" s="894"/>
    </row>
    <row r="119" spans="1:11" ht="15.75" hidden="1" thickBot="1" x14ac:dyDescent="0.3">
      <c r="A119" s="892"/>
      <c r="B119" s="893"/>
      <c r="C119" s="893"/>
      <c r="D119" s="893"/>
      <c r="E119" s="893"/>
      <c r="F119" s="894"/>
      <c r="G119" s="892"/>
      <c r="H119" s="893"/>
      <c r="I119" s="893"/>
      <c r="J119" s="893"/>
      <c r="K119" s="894"/>
    </row>
    <row r="120" spans="1:11" ht="15.75" hidden="1" thickBot="1" x14ac:dyDescent="0.3">
      <c r="A120" s="892"/>
      <c r="B120" s="893"/>
      <c r="C120" s="893"/>
      <c r="D120" s="893"/>
      <c r="E120" s="893"/>
      <c r="F120" s="894"/>
      <c r="G120" s="892"/>
      <c r="H120" s="893"/>
      <c r="I120" s="893"/>
      <c r="J120" s="893"/>
      <c r="K120" s="894"/>
    </row>
    <row r="121" spans="1:11" ht="15.75" hidden="1" thickBot="1" x14ac:dyDescent="0.3">
      <c r="A121" s="892"/>
      <c r="B121" s="893"/>
      <c r="C121" s="893"/>
      <c r="D121" s="893"/>
      <c r="E121" s="893"/>
      <c r="F121" s="894"/>
      <c r="G121" s="892"/>
      <c r="H121" s="893"/>
      <c r="I121" s="893"/>
      <c r="J121" s="893"/>
      <c r="K121" s="894"/>
    </row>
    <row r="122" spans="1:11" ht="15.75" hidden="1" thickBot="1" x14ac:dyDescent="0.3">
      <c r="A122" s="892"/>
      <c r="B122" s="893"/>
      <c r="C122" s="893"/>
      <c r="D122" s="893"/>
      <c r="E122" s="893"/>
      <c r="F122" s="894"/>
      <c r="G122" s="892"/>
      <c r="H122" s="893"/>
      <c r="I122" s="893"/>
      <c r="J122" s="893"/>
      <c r="K122" s="894"/>
    </row>
    <row r="123" spans="1:11" ht="15.75" hidden="1" thickBot="1" x14ac:dyDescent="0.3">
      <c r="A123" s="892"/>
      <c r="B123" s="893"/>
      <c r="C123" s="893"/>
      <c r="D123" s="893"/>
      <c r="E123" s="893"/>
      <c r="F123" s="894"/>
      <c r="G123" s="892"/>
      <c r="H123" s="893"/>
      <c r="I123" s="893"/>
      <c r="J123" s="893"/>
      <c r="K123" s="894"/>
    </row>
    <row r="124" spans="1:11" ht="15.75" hidden="1" thickBot="1" x14ac:dyDescent="0.3">
      <c r="A124" s="892"/>
      <c r="B124" s="893"/>
      <c r="C124" s="893"/>
      <c r="D124" s="893"/>
      <c r="E124" s="893"/>
      <c r="F124" s="894"/>
      <c r="G124" s="892"/>
      <c r="H124" s="893"/>
      <c r="I124" s="893"/>
      <c r="J124" s="893"/>
      <c r="K124" s="894"/>
    </row>
    <row r="125" spans="1:11" ht="15.75" hidden="1" thickBot="1" x14ac:dyDescent="0.3">
      <c r="A125" s="892"/>
      <c r="B125" s="893"/>
      <c r="C125" s="893"/>
      <c r="D125" s="893"/>
      <c r="E125" s="893"/>
      <c r="F125" s="894"/>
      <c r="G125" s="892"/>
      <c r="H125" s="893"/>
      <c r="I125" s="893"/>
      <c r="J125" s="893"/>
      <c r="K125" s="894"/>
    </row>
    <row r="126" spans="1:11" ht="15.75" hidden="1" thickBot="1" x14ac:dyDescent="0.3">
      <c r="A126" s="892"/>
      <c r="B126" s="893"/>
      <c r="C126" s="893"/>
      <c r="D126" s="893"/>
      <c r="E126" s="893"/>
      <c r="F126" s="894"/>
      <c r="G126" s="892"/>
      <c r="H126" s="893"/>
      <c r="I126" s="893"/>
      <c r="J126" s="893"/>
      <c r="K126" s="894"/>
    </row>
    <row r="127" spans="1:11" ht="15.75" hidden="1" thickBot="1" x14ac:dyDescent="0.3">
      <c r="A127" s="892"/>
      <c r="B127" s="893"/>
      <c r="C127" s="893"/>
      <c r="D127" s="893"/>
      <c r="E127" s="893"/>
      <c r="F127" s="894"/>
      <c r="G127" s="892"/>
      <c r="H127" s="893"/>
      <c r="I127" s="893"/>
      <c r="J127" s="893"/>
      <c r="K127" s="894"/>
    </row>
    <row r="128" spans="1:11" ht="15.75" hidden="1" thickBot="1" x14ac:dyDescent="0.3">
      <c r="A128" s="892"/>
      <c r="B128" s="893"/>
      <c r="C128" s="893"/>
      <c r="D128" s="893"/>
      <c r="E128" s="893"/>
      <c r="F128" s="894"/>
      <c r="G128" s="892"/>
      <c r="H128" s="893"/>
      <c r="I128" s="893"/>
      <c r="J128" s="893"/>
      <c r="K128" s="894"/>
    </row>
    <row r="129" spans="1:11" ht="15.75" hidden="1" thickBot="1" x14ac:dyDescent="0.3">
      <c r="A129" s="892"/>
      <c r="B129" s="893"/>
      <c r="C129" s="893"/>
      <c r="D129" s="893"/>
      <c r="E129" s="893"/>
      <c r="F129" s="894"/>
      <c r="G129" s="892"/>
      <c r="H129" s="893"/>
      <c r="I129" s="893"/>
      <c r="J129" s="893"/>
      <c r="K129" s="894"/>
    </row>
    <row r="130" spans="1:11" ht="15.75" hidden="1" thickBot="1" x14ac:dyDescent="0.3">
      <c r="A130" s="892"/>
      <c r="B130" s="893"/>
      <c r="C130" s="893"/>
      <c r="D130" s="893"/>
      <c r="E130" s="893"/>
      <c r="F130" s="894"/>
      <c r="G130" s="892"/>
      <c r="H130" s="893"/>
      <c r="I130" s="893"/>
      <c r="J130" s="893"/>
      <c r="K130" s="894"/>
    </row>
    <row r="131" spans="1:11" ht="15.75" hidden="1" thickBot="1" x14ac:dyDescent="0.3">
      <c r="A131" s="892"/>
      <c r="B131" s="893"/>
      <c r="C131" s="893"/>
      <c r="D131" s="893"/>
      <c r="E131" s="893"/>
      <c r="F131" s="894"/>
      <c r="G131" s="892"/>
      <c r="H131" s="893"/>
      <c r="I131" s="893"/>
      <c r="J131" s="893"/>
      <c r="K131" s="894"/>
    </row>
    <row r="132" spans="1:11" ht="15.75" hidden="1" thickBot="1" x14ac:dyDescent="0.3">
      <c r="A132" s="1047" t="s">
        <v>959</v>
      </c>
      <c r="B132" s="1048"/>
      <c r="C132" s="1048"/>
      <c r="D132" s="1048"/>
      <c r="E132" s="1048"/>
      <c r="F132" s="1049"/>
      <c r="G132" s="1036" t="s">
        <v>960</v>
      </c>
      <c r="H132" s="1042"/>
      <c r="I132" s="1042"/>
      <c r="J132" s="1042"/>
      <c r="K132" s="1043"/>
    </row>
    <row r="133" spans="1:11" ht="15.75" hidden="1" thickBot="1" x14ac:dyDescent="0.3">
      <c r="A133" s="1050"/>
      <c r="B133" s="1051"/>
      <c r="C133" s="1051"/>
      <c r="D133" s="1051"/>
      <c r="E133" s="1051"/>
      <c r="F133" s="1052"/>
      <c r="G133" s="1044"/>
      <c r="H133" s="1045"/>
      <c r="I133" s="1045"/>
      <c r="J133" s="1045"/>
      <c r="K133" s="1046"/>
    </row>
    <row r="134" spans="1:11" x14ac:dyDescent="0.25">
      <c r="A134" s="895" t="s">
        <v>499</v>
      </c>
      <c r="B134" s="896"/>
      <c r="C134" s="896"/>
      <c r="D134" s="896"/>
      <c r="E134" s="896"/>
      <c r="F134" s="897"/>
      <c r="G134" s="895" t="s">
        <v>500</v>
      </c>
      <c r="H134" s="896"/>
      <c r="I134" s="896"/>
      <c r="J134" s="896"/>
      <c r="K134" s="897"/>
    </row>
    <row r="135" spans="1:11" x14ac:dyDescent="0.25">
      <c r="A135" s="892"/>
      <c r="B135" s="893"/>
      <c r="C135" s="893"/>
      <c r="D135" s="893"/>
      <c r="E135" s="893"/>
      <c r="F135" s="894"/>
      <c r="G135" s="892"/>
      <c r="H135" s="893"/>
      <c r="I135" s="893"/>
      <c r="J135" s="893"/>
      <c r="K135" s="894"/>
    </row>
    <row r="136" spans="1:11" x14ac:dyDescent="0.25">
      <c r="A136" s="892"/>
      <c r="B136" s="893"/>
      <c r="C136" s="893"/>
      <c r="D136" s="893"/>
      <c r="E136" s="893"/>
      <c r="F136" s="894"/>
      <c r="G136" s="892"/>
      <c r="H136" s="893"/>
      <c r="I136" s="893"/>
      <c r="J136" s="893"/>
      <c r="K136" s="894"/>
    </row>
    <row r="137" spans="1:11" x14ac:dyDescent="0.25">
      <c r="A137" s="892"/>
      <c r="B137" s="893"/>
      <c r="C137" s="893"/>
      <c r="D137" s="893"/>
      <c r="E137" s="893"/>
      <c r="F137" s="894"/>
      <c r="G137" s="892"/>
      <c r="H137" s="893"/>
      <c r="I137" s="893"/>
      <c r="J137" s="893"/>
      <c r="K137" s="894"/>
    </row>
    <row r="138" spans="1:11" x14ac:dyDescent="0.25">
      <c r="A138" s="892"/>
      <c r="B138" s="893"/>
      <c r="C138" s="893"/>
      <c r="D138" s="893"/>
      <c r="E138" s="893"/>
      <c r="F138" s="894"/>
      <c r="G138" s="892"/>
      <c r="H138" s="893"/>
      <c r="I138" s="893"/>
      <c r="J138" s="893"/>
      <c r="K138" s="894"/>
    </row>
    <row r="139" spans="1:11" x14ac:dyDescent="0.25">
      <c r="A139" s="892"/>
      <c r="B139" s="893"/>
      <c r="C139" s="893"/>
      <c r="D139" s="893"/>
      <c r="E139" s="893"/>
      <c r="F139" s="894"/>
      <c r="G139" s="892"/>
      <c r="H139" s="893"/>
      <c r="I139" s="893"/>
      <c r="J139" s="893"/>
      <c r="K139" s="894"/>
    </row>
    <row r="140" spans="1:11" x14ac:dyDescent="0.25">
      <c r="A140" s="892"/>
      <c r="B140" s="893"/>
      <c r="C140" s="893"/>
      <c r="D140" s="893"/>
      <c r="E140" s="893"/>
      <c r="F140" s="894"/>
      <c r="G140" s="892"/>
      <c r="H140" s="893"/>
      <c r="I140" s="893"/>
      <c r="J140" s="893"/>
      <c r="K140" s="894"/>
    </row>
    <row r="141" spans="1:11" x14ac:dyDescent="0.25">
      <c r="A141" s="892"/>
      <c r="B141" s="893"/>
      <c r="C141" s="893"/>
      <c r="D141" s="893"/>
      <c r="E141" s="893"/>
      <c r="F141" s="894"/>
      <c r="G141" s="892"/>
      <c r="H141" s="893"/>
      <c r="I141" s="893"/>
      <c r="J141" s="893"/>
      <c r="K141" s="894"/>
    </row>
    <row r="142" spans="1:11" x14ac:dyDescent="0.25">
      <c r="A142" s="892"/>
      <c r="B142" s="893"/>
      <c r="C142" s="893"/>
      <c r="D142" s="893"/>
      <c r="E142" s="893"/>
      <c r="F142" s="894"/>
      <c r="G142" s="892"/>
      <c r="H142" s="893"/>
      <c r="I142" s="893"/>
      <c r="J142" s="893"/>
      <c r="K142" s="894"/>
    </row>
    <row r="143" spans="1:11" x14ac:dyDescent="0.25">
      <c r="A143" s="892"/>
      <c r="B143" s="893"/>
      <c r="C143" s="893"/>
      <c r="D143" s="893"/>
      <c r="E143" s="893"/>
      <c r="F143" s="894"/>
      <c r="G143" s="892"/>
      <c r="H143" s="893"/>
      <c r="I143" s="893"/>
      <c r="J143" s="893"/>
      <c r="K143" s="894"/>
    </row>
    <row r="144" spans="1:11" x14ac:dyDescent="0.25">
      <c r="A144" s="892"/>
      <c r="B144" s="893"/>
      <c r="C144" s="893"/>
      <c r="D144" s="893"/>
      <c r="E144" s="893"/>
      <c r="F144" s="894"/>
      <c r="G144" s="892"/>
      <c r="H144" s="893"/>
      <c r="I144" s="893"/>
      <c r="J144" s="893"/>
      <c r="K144" s="894"/>
    </row>
    <row r="145" spans="1:11" x14ac:dyDescent="0.25">
      <c r="A145" s="892"/>
      <c r="B145" s="893"/>
      <c r="C145" s="893"/>
      <c r="D145" s="893"/>
      <c r="E145" s="893"/>
      <c r="F145" s="894"/>
      <c r="G145" s="892"/>
      <c r="H145" s="893"/>
      <c r="I145" s="893"/>
      <c r="J145" s="893"/>
      <c r="K145" s="894"/>
    </row>
    <row r="146" spans="1:11" x14ac:dyDescent="0.25">
      <c r="A146" s="892"/>
      <c r="B146" s="893"/>
      <c r="C146" s="893"/>
      <c r="D146" s="893"/>
      <c r="E146" s="893"/>
      <c r="F146" s="894"/>
      <c r="G146" s="892"/>
      <c r="H146" s="893"/>
      <c r="I146" s="893"/>
      <c r="J146" s="893"/>
      <c r="K146" s="894"/>
    </row>
    <row r="147" spans="1:11" ht="15.75" thickBot="1" x14ac:dyDescent="0.3">
      <c r="A147" s="892"/>
      <c r="B147" s="893"/>
      <c r="C147" s="893"/>
      <c r="D147" s="893"/>
      <c r="E147" s="893"/>
      <c r="F147" s="894"/>
      <c r="G147" s="892"/>
      <c r="H147" s="893"/>
      <c r="I147" s="893"/>
      <c r="J147" s="893"/>
      <c r="K147" s="894"/>
    </row>
    <row r="148" spans="1:11" x14ac:dyDescent="0.25">
      <c r="A148" s="1047" t="s">
        <v>1308</v>
      </c>
      <c r="B148" s="1048"/>
      <c r="C148" s="1048"/>
      <c r="D148" s="1048"/>
      <c r="E148" s="1048"/>
      <c r="F148" s="1049"/>
      <c r="G148" s="1036" t="s">
        <v>1309</v>
      </c>
      <c r="H148" s="1042"/>
      <c r="I148" s="1042"/>
      <c r="J148" s="1042"/>
      <c r="K148" s="1043"/>
    </row>
    <row r="149" spans="1:11" ht="15.75" thickBot="1" x14ac:dyDescent="0.3">
      <c r="A149" s="1050"/>
      <c r="B149" s="1051"/>
      <c r="C149" s="1051"/>
      <c r="D149" s="1051"/>
      <c r="E149" s="1051"/>
      <c r="F149" s="1052"/>
      <c r="G149" s="1044"/>
      <c r="H149" s="1045"/>
      <c r="I149" s="1045"/>
      <c r="J149" s="1045"/>
      <c r="K149" s="1046"/>
    </row>
    <row r="150" spans="1:11" ht="0.75" customHeight="1" thickBot="1" x14ac:dyDescent="0.3">
      <c r="A150" s="1050"/>
      <c r="B150" s="1051"/>
      <c r="C150" s="1051"/>
      <c r="D150" s="1051"/>
      <c r="E150" s="1051"/>
      <c r="F150" s="1052"/>
      <c r="G150" s="1044"/>
      <c r="H150" s="1045"/>
      <c r="I150" s="1045"/>
      <c r="J150" s="1045"/>
      <c r="K150" s="1046"/>
    </row>
    <row r="151" spans="1:11" ht="15" customHeight="1" x14ac:dyDescent="0.25">
      <c r="A151" s="895" t="s">
        <v>499</v>
      </c>
      <c r="B151" s="896"/>
      <c r="C151" s="896"/>
      <c r="D151" s="896"/>
      <c r="E151" s="896"/>
      <c r="F151" s="897"/>
      <c r="G151" s="895" t="s">
        <v>500</v>
      </c>
      <c r="H151" s="896"/>
      <c r="I151" s="896"/>
      <c r="J151" s="896"/>
      <c r="K151" s="897"/>
    </row>
    <row r="152" spans="1:11" ht="15" customHeight="1" x14ac:dyDescent="0.25">
      <c r="A152" s="892"/>
      <c r="B152" s="893"/>
      <c r="C152" s="893"/>
      <c r="D152" s="893"/>
      <c r="E152" s="893"/>
      <c r="F152" s="894"/>
      <c r="G152" s="892"/>
      <c r="H152" s="893"/>
      <c r="I152" s="893"/>
      <c r="J152" s="893"/>
      <c r="K152" s="894"/>
    </row>
    <row r="153" spans="1:11" ht="15" customHeight="1" x14ac:dyDescent="0.25">
      <c r="A153" s="892"/>
      <c r="B153" s="893"/>
      <c r="C153" s="893"/>
      <c r="D153" s="893"/>
      <c r="E153" s="893"/>
      <c r="F153" s="894"/>
      <c r="G153" s="892"/>
      <c r="H153" s="893"/>
      <c r="I153" s="893"/>
      <c r="J153" s="893"/>
      <c r="K153" s="894"/>
    </row>
    <row r="154" spans="1:11" ht="15" customHeight="1" x14ac:dyDescent="0.25">
      <c r="A154" s="892"/>
      <c r="B154" s="893"/>
      <c r="C154" s="893"/>
      <c r="D154" s="893"/>
      <c r="E154" s="893"/>
      <c r="F154" s="894"/>
      <c r="G154" s="892"/>
      <c r="H154" s="893"/>
      <c r="I154" s="893"/>
      <c r="J154" s="893"/>
      <c r="K154" s="894"/>
    </row>
    <row r="155" spans="1:11" ht="15" customHeight="1" x14ac:dyDescent="0.25">
      <c r="A155" s="892"/>
      <c r="B155" s="893"/>
      <c r="C155" s="893"/>
      <c r="D155" s="893"/>
      <c r="E155" s="893"/>
      <c r="F155" s="894"/>
      <c r="G155" s="892"/>
      <c r="H155" s="893"/>
      <c r="I155" s="893"/>
      <c r="J155" s="893"/>
      <c r="K155" s="894"/>
    </row>
    <row r="156" spans="1:11" ht="15" customHeight="1" x14ac:dyDescent="0.25">
      <c r="A156" s="892"/>
      <c r="B156" s="893"/>
      <c r="C156" s="893"/>
      <c r="D156" s="893"/>
      <c r="E156" s="893"/>
      <c r="F156" s="894"/>
      <c r="G156" s="892"/>
      <c r="H156" s="893"/>
      <c r="I156" s="893"/>
      <c r="J156" s="893"/>
      <c r="K156" s="894"/>
    </row>
    <row r="157" spans="1:11" ht="15" customHeight="1" x14ac:dyDescent="0.25">
      <c r="A157" s="892"/>
      <c r="B157" s="893"/>
      <c r="C157" s="893"/>
      <c r="D157" s="893"/>
      <c r="E157" s="893"/>
      <c r="F157" s="894"/>
      <c r="G157" s="892"/>
      <c r="H157" s="893"/>
      <c r="I157" s="893"/>
      <c r="J157" s="893"/>
      <c r="K157" s="894"/>
    </row>
    <row r="158" spans="1:11" ht="15" customHeight="1" x14ac:dyDescent="0.25">
      <c r="A158" s="892"/>
      <c r="B158" s="893"/>
      <c r="C158" s="893"/>
      <c r="D158" s="893"/>
      <c r="E158" s="893"/>
      <c r="F158" s="894"/>
      <c r="G158" s="892"/>
      <c r="H158" s="893"/>
      <c r="I158" s="893"/>
      <c r="J158" s="893"/>
      <c r="K158" s="894"/>
    </row>
    <row r="159" spans="1:11" ht="15" customHeight="1" x14ac:dyDescent="0.25">
      <c r="A159" s="892"/>
      <c r="B159" s="893"/>
      <c r="C159" s="893"/>
      <c r="D159" s="893"/>
      <c r="E159" s="893"/>
      <c r="F159" s="894"/>
      <c r="G159" s="892"/>
      <c r="H159" s="893"/>
      <c r="I159" s="893"/>
      <c r="J159" s="893"/>
      <c r="K159" s="894"/>
    </row>
    <row r="160" spans="1:11" ht="15" customHeight="1" x14ac:dyDescent="0.25">
      <c r="A160" s="892"/>
      <c r="B160" s="893"/>
      <c r="C160" s="893"/>
      <c r="D160" s="893"/>
      <c r="E160" s="893"/>
      <c r="F160" s="894"/>
      <c r="G160" s="892"/>
      <c r="H160" s="893"/>
      <c r="I160" s="893"/>
      <c r="J160" s="893"/>
      <c r="K160" s="894"/>
    </row>
    <row r="161" spans="1:11" ht="15" customHeight="1" x14ac:dyDescent="0.25">
      <c r="A161" s="892"/>
      <c r="B161" s="893"/>
      <c r="C161" s="893"/>
      <c r="D161" s="893"/>
      <c r="E161" s="893"/>
      <c r="F161" s="894"/>
      <c r="G161" s="892"/>
      <c r="H161" s="893"/>
      <c r="I161" s="893"/>
      <c r="J161" s="893"/>
      <c r="K161" s="894"/>
    </row>
    <row r="162" spans="1:11" ht="15" customHeight="1" x14ac:dyDescent="0.25">
      <c r="A162" s="892"/>
      <c r="B162" s="893"/>
      <c r="C162" s="893"/>
      <c r="D162" s="893"/>
      <c r="E162" s="893"/>
      <c r="F162" s="894"/>
      <c r="G162" s="892"/>
      <c r="H162" s="893"/>
      <c r="I162" s="893"/>
      <c r="J162" s="893"/>
      <c r="K162" s="894"/>
    </row>
    <row r="163" spans="1:11" ht="15" customHeight="1" x14ac:dyDescent="0.25">
      <c r="A163" s="892"/>
      <c r="B163" s="893"/>
      <c r="C163" s="893"/>
      <c r="D163" s="893"/>
      <c r="E163" s="893"/>
      <c r="F163" s="894"/>
      <c r="G163" s="892"/>
      <c r="H163" s="893"/>
      <c r="I163" s="893"/>
      <c r="J163" s="893"/>
      <c r="K163" s="894"/>
    </row>
    <row r="164" spans="1:11" ht="15" customHeight="1" thickBot="1" x14ac:dyDescent="0.3">
      <c r="A164" s="892"/>
      <c r="B164" s="893"/>
      <c r="C164" s="893"/>
      <c r="D164" s="893"/>
      <c r="E164" s="893"/>
      <c r="F164" s="894"/>
      <c r="G164" s="892"/>
      <c r="H164" s="893"/>
      <c r="I164" s="893"/>
      <c r="J164" s="893"/>
      <c r="K164" s="894"/>
    </row>
    <row r="165" spans="1:11" ht="15" customHeight="1" x14ac:dyDescent="0.25">
      <c r="A165" s="1047" t="s">
        <v>1310</v>
      </c>
      <c r="B165" s="1048"/>
      <c r="C165" s="1048"/>
      <c r="D165" s="1048"/>
      <c r="E165" s="1048"/>
      <c r="F165" s="1049"/>
      <c r="G165" s="1036" t="s">
        <v>1311</v>
      </c>
      <c r="H165" s="1042"/>
      <c r="I165" s="1042"/>
      <c r="J165" s="1042"/>
      <c r="K165" s="1043"/>
    </row>
    <row r="166" spans="1:11" ht="15" customHeight="1" thickBot="1" x14ac:dyDescent="0.3">
      <c r="A166" s="1050"/>
      <c r="B166" s="1051"/>
      <c r="C166" s="1051"/>
      <c r="D166" s="1051"/>
      <c r="E166" s="1051"/>
      <c r="F166" s="1052"/>
      <c r="G166" s="1044"/>
      <c r="H166" s="1045"/>
      <c r="I166" s="1045"/>
      <c r="J166" s="1045"/>
      <c r="K166" s="1046"/>
    </row>
    <row r="167" spans="1:11" hidden="1" x14ac:dyDescent="0.25">
      <c r="A167" s="895" t="s">
        <v>501</v>
      </c>
      <c r="B167" s="896"/>
      <c r="C167" s="896"/>
      <c r="D167" s="896"/>
      <c r="E167" s="896"/>
      <c r="F167" s="897"/>
      <c r="G167" s="895" t="s">
        <v>502</v>
      </c>
      <c r="H167" s="896"/>
      <c r="I167" s="896"/>
      <c r="J167" s="896"/>
      <c r="K167" s="897"/>
    </row>
    <row r="168" spans="1:11" hidden="1" x14ac:dyDescent="0.25">
      <c r="A168" s="892"/>
      <c r="B168" s="893"/>
      <c r="C168" s="893"/>
      <c r="D168" s="893"/>
      <c r="E168" s="893"/>
      <c r="F168" s="894"/>
      <c r="G168" s="892"/>
      <c r="H168" s="893"/>
      <c r="I168" s="893"/>
      <c r="J168" s="893"/>
      <c r="K168" s="894"/>
    </row>
    <row r="169" spans="1:11" hidden="1" x14ac:dyDescent="0.25">
      <c r="A169" s="892"/>
      <c r="B169" s="893"/>
      <c r="C169" s="893"/>
      <c r="D169" s="893"/>
      <c r="E169" s="893"/>
      <c r="F169" s="894"/>
      <c r="G169" s="892"/>
      <c r="H169" s="893"/>
      <c r="I169" s="893"/>
      <c r="J169" s="893"/>
      <c r="K169" s="894"/>
    </row>
    <row r="170" spans="1:11" hidden="1" x14ac:dyDescent="0.25">
      <c r="A170" s="892"/>
      <c r="B170" s="893"/>
      <c r="C170" s="893"/>
      <c r="D170" s="893"/>
      <c r="E170" s="893"/>
      <c r="F170" s="894"/>
      <c r="G170" s="892"/>
      <c r="H170" s="893"/>
      <c r="I170" s="893"/>
      <c r="J170" s="893"/>
      <c r="K170" s="894"/>
    </row>
    <row r="171" spans="1:11" hidden="1" x14ac:dyDescent="0.25">
      <c r="A171" s="892"/>
      <c r="B171" s="893"/>
      <c r="C171" s="893"/>
      <c r="D171" s="893"/>
      <c r="E171" s="893"/>
      <c r="F171" s="894"/>
      <c r="G171" s="892"/>
      <c r="H171" s="893"/>
      <c r="I171" s="893"/>
      <c r="J171" s="893"/>
      <c r="K171" s="894"/>
    </row>
    <row r="172" spans="1:11" hidden="1" x14ac:dyDescent="0.25">
      <c r="A172" s="892"/>
      <c r="B172" s="893"/>
      <c r="C172" s="893"/>
      <c r="D172" s="893"/>
      <c r="E172" s="893"/>
      <c r="F172" s="894"/>
      <c r="G172" s="892"/>
      <c r="H172" s="893"/>
      <c r="I172" s="893"/>
      <c r="J172" s="893"/>
      <c r="K172" s="894"/>
    </row>
    <row r="173" spans="1:11" hidden="1" x14ac:dyDescent="0.25">
      <c r="A173" s="892"/>
      <c r="B173" s="893"/>
      <c r="C173" s="893"/>
      <c r="D173" s="893"/>
      <c r="E173" s="893"/>
      <c r="F173" s="894"/>
      <c r="G173" s="892"/>
      <c r="H173" s="893"/>
      <c r="I173" s="893"/>
      <c r="J173" s="893"/>
      <c r="K173" s="894"/>
    </row>
    <row r="174" spans="1:11" hidden="1" x14ac:dyDescent="0.25">
      <c r="A174" s="892"/>
      <c r="B174" s="893"/>
      <c r="C174" s="893"/>
      <c r="D174" s="893"/>
      <c r="E174" s="893"/>
      <c r="F174" s="894"/>
      <c r="G174" s="892"/>
      <c r="H174" s="893"/>
      <c r="I174" s="893"/>
      <c r="J174" s="893"/>
      <c r="K174" s="894"/>
    </row>
    <row r="175" spans="1:11" hidden="1" x14ac:dyDescent="0.25">
      <c r="A175" s="892"/>
      <c r="B175" s="893"/>
      <c r="C175" s="893"/>
      <c r="D175" s="893"/>
      <c r="E175" s="893"/>
      <c r="F175" s="894"/>
      <c r="G175" s="892"/>
      <c r="H175" s="893"/>
      <c r="I175" s="893"/>
      <c r="J175" s="893"/>
      <c r="K175" s="894"/>
    </row>
    <row r="176" spans="1:11" hidden="1" x14ac:dyDescent="0.25">
      <c r="A176" s="892"/>
      <c r="B176" s="893"/>
      <c r="C176" s="893"/>
      <c r="D176" s="893"/>
      <c r="E176" s="893"/>
      <c r="F176" s="894"/>
      <c r="G176" s="892"/>
      <c r="H176" s="893"/>
      <c r="I176" s="893"/>
      <c r="J176" s="893"/>
      <c r="K176" s="894"/>
    </row>
    <row r="177" spans="1:11" hidden="1" x14ac:dyDescent="0.25">
      <c r="A177" s="892"/>
      <c r="B177" s="893"/>
      <c r="C177" s="893"/>
      <c r="D177" s="893"/>
      <c r="E177" s="893"/>
      <c r="F177" s="894"/>
      <c r="G177" s="892"/>
      <c r="H177" s="893"/>
      <c r="I177" s="893"/>
      <c r="J177" s="893"/>
      <c r="K177" s="894"/>
    </row>
    <row r="178" spans="1:11" hidden="1" x14ac:dyDescent="0.25">
      <c r="A178" s="892"/>
      <c r="B178" s="893"/>
      <c r="C178" s="893"/>
      <c r="D178" s="893"/>
      <c r="E178" s="893"/>
      <c r="F178" s="894"/>
      <c r="G178" s="892"/>
      <c r="H178" s="893"/>
      <c r="I178" s="893"/>
      <c r="J178" s="893"/>
      <c r="K178" s="894"/>
    </row>
    <row r="179" spans="1:11" hidden="1" x14ac:dyDescent="0.25">
      <c r="A179" s="892"/>
      <c r="B179" s="893"/>
      <c r="C179" s="893"/>
      <c r="D179" s="893"/>
      <c r="E179" s="893"/>
      <c r="F179" s="894"/>
      <c r="G179" s="892"/>
      <c r="H179" s="893"/>
      <c r="I179" s="893"/>
      <c r="J179" s="893"/>
      <c r="K179" s="894"/>
    </row>
    <row r="180" spans="1:11" hidden="1" x14ac:dyDescent="0.25">
      <c r="A180" s="892"/>
      <c r="B180" s="893"/>
      <c r="C180" s="893"/>
      <c r="D180" s="893"/>
      <c r="E180" s="893"/>
      <c r="F180" s="894"/>
      <c r="G180" s="892"/>
      <c r="H180" s="893"/>
      <c r="I180" s="893"/>
      <c r="J180" s="893"/>
      <c r="K180" s="894"/>
    </row>
    <row r="181" spans="1:11" hidden="1" x14ac:dyDescent="0.25">
      <c r="A181" s="1036" t="s">
        <v>541</v>
      </c>
      <c r="B181" s="1042"/>
      <c r="C181" s="1042"/>
      <c r="D181" s="1042"/>
      <c r="E181" s="1042"/>
      <c r="F181" s="1043"/>
      <c r="G181" s="1036" t="s">
        <v>542</v>
      </c>
      <c r="H181" s="1042"/>
      <c r="I181" s="1042"/>
      <c r="J181" s="1042"/>
      <c r="K181" s="1043"/>
    </row>
    <row r="182" spans="1:11" ht="15.75" hidden="1" thickBot="1" x14ac:dyDescent="0.3">
      <c r="A182" s="1044"/>
      <c r="B182" s="1045"/>
      <c r="C182" s="1045"/>
      <c r="D182" s="1045"/>
      <c r="E182" s="1045"/>
      <c r="F182" s="1046"/>
      <c r="G182" s="1044"/>
      <c r="H182" s="1045"/>
      <c r="I182" s="1045"/>
      <c r="J182" s="1045"/>
      <c r="K182" s="1046"/>
    </row>
    <row r="183" spans="1:11" hidden="1" x14ac:dyDescent="0.25">
      <c r="A183" s="892" t="s">
        <v>451</v>
      </c>
      <c r="B183" s="893"/>
      <c r="C183" s="893"/>
      <c r="D183" s="893"/>
      <c r="E183" s="893"/>
      <c r="F183" s="894"/>
      <c r="G183" s="892" t="s">
        <v>452</v>
      </c>
      <c r="H183" s="893"/>
      <c r="I183" s="893"/>
      <c r="J183" s="893"/>
      <c r="K183" s="894"/>
    </row>
    <row r="184" spans="1:11" hidden="1" x14ac:dyDescent="0.25">
      <c r="A184" s="892"/>
      <c r="B184" s="893"/>
      <c r="C184" s="893"/>
      <c r="D184" s="893"/>
      <c r="E184" s="893"/>
      <c r="F184" s="894"/>
      <c r="G184" s="892"/>
      <c r="H184" s="893"/>
      <c r="I184" s="893"/>
      <c r="J184" s="893"/>
      <c r="K184" s="894"/>
    </row>
    <row r="185" spans="1:11" hidden="1" x14ac:dyDescent="0.25">
      <c r="A185" s="892"/>
      <c r="B185" s="893"/>
      <c r="C185" s="893"/>
      <c r="D185" s="893"/>
      <c r="E185" s="893"/>
      <c r="F185" s="894"/>
      <c r="G185" s="892"/>
      <c r="H185" s="893"/>
      <c r="I185" s="893"/>
      <c r="J185" s="893"/>
      <c r="K185" s="894"/>
    </row>
    <row r="186" spans="1:11" hidden="1" x14ac:dyDescent="0.25">
      <c r="A186" s="892"/>
      <c r="B186" s="893"/>
      <c r="C186" s="893"/>
      <c r="D186" s="893"/>
      <c r="E186" s="893"/>
      <c r="F186" s="894"/>
      <c r="G186" s="892"/>
      <c r="H186" s="893"/>
      <c r="I186" s="893"/>
      <c r="J186" s="893"/>
      <c r="K186" s="894"/>
    </row>
    <row r="187" spans="1:11" hidden="1" x14ac:dyDescent="0.25">
      <c r="A187" s="892"/>
      <c r="B187" s="893"/>
      <c r="C187" s="893"/>
      <c r="D187" s="893"/>
      <c r="E187" s="893"/>
      <c r="F187" s="894"/>
      <c r="G187" s="892"/>
      <c r="H187" s="893"/>
      <c r="I187" s="893"/>
      <c r="J187" s="893"/>
      <c r="K187" s="894"/>
    </row>
    <row r="188" spans="1:11" hidden="1" x14ac:dyDescent="0.25">
      <c r="A188" s="892"/>
      <c r="B188" s="893"/>
      <c r="C188" s="893"/>
      <c r="D188" s="893"/>
      <c r="E188" s="893"/>
      <c r="F188" s="894"/>
      <c r="G188" s="892"/>
      <c r="H188" s="893"/>
      <c r="I188" s="893"/>
      <c r="J188" s="893"/>
      <c r="K188" s="894"/>
    </row>
    <row r="189" spans="1:11" hidden="1" x14ac:dyDescent="0.25">
      <c r="A189" s="892"/>
      <c r="B189" s="893"/>
      <c r="C189" s="893"/>
      <c r="D189" s="893"/>
      <c r="E189" s="893"/>
      <c r="F189" s="894"/>
      <c r="G189" s="892"/>
      <c r="H189" s="893"/>
      <c r="I189" s="893"/>
      <c r="J189" s="893"/>
      <c r="K189" s="894"/>
    </row>
    <row r="190" spans="1:11" hidden="1" x14ac:dyDescent="0.25">
      <c r="A190" s="892"/>
      <c r="B190" s="893"/>
      <c r="C190" s="893"/>
      <c r="D190" s="893"/>
      <c r="E190" s="893"/>
      <c r="F190" s="894"/>
      <c r="G190" s="892"/>
      <c r="H190" s="893"/>
      <c r="I190" s="893"/>
      <c r="J190" s="893"/>
      <c r="K190" s="894"/>
    </row>
    <row r="191" spans="1:11" hidden="1" x14ac:dyDescent="0.25">
      <c r="A191" s="892"/>
      <c r="B191" s="893"/>
      <c r="C191" s="893"/>
      <c r="D191" s="893"/>
      <c r="E191" s="893"/>
      <c r="F191" s="894"/>
      <c r="G191" s="892"/>
      <c r="H191" s="893"/>
      <c r="I191" s="893"/>
      <c r="J191" s="893"/>
      <c r="K191" s="894"/>
    </row>
    <row r="192" spans="1:11" hidden="1" x14ac:dyDescent="0.25">
      <c r="A192" s="892"/>
      <c r="B192" s="893"/>
      <c r="C192" s="893"/>
      <c r="D192" s="893"/>
      <c r="E192" s="893"/>
      <c r="F192" s="894"/>
      <c r="G192" s="892"/>
      <c r="H192" s="893"/>
      <c r="I192" s="893"/>
      <c r="J192" s="893"/>
      <c r="K192" s="894"/>
    </row>
    <row r="193" spans="1:11" hidden="1" x14ac:dyDescent="0.25">
      <c r="A193" s="892"/>
      <c r="B193" s="893"/>
      <c r="C193" s="893"/>
      <c r="D193" s="893"/>
      <c r="E193" s="893"/>
      <c r="F193" s="894"/>
      <c r="G193" s="892"/>
      <c r="H193" s="893"/>
      <c r="I193" s="893"/>
      <c r="J193" s="893"/>
      <c r="K193" s="894"/>
    </row>
    <row r="194" spans="1:11" hidden="1" x14ac:dyDescent="0.25">
      <c r="A194" s="892"/>
      <c r="B194" s="893"/>
      <c r="C194" s="893"/>
      <c r="D194" s="893"/>
      <c r="E194" s="893"/>
      <c r="F194" s="894"/>
      <c r="G194" s="892"/>
      <c r="H194" s="893"/>
      <c r="I194" s="893"/>
      <c r="J194" s="893"/>
      <c r="K194" s="894"/>
    </row>
    <row r="195" spans="1:11" hidden="1" x14ac:dyDescent="0.25">
      <c r="A195" s="892"/>
      <c r="B195" s="893"/>
      <c r="C195" s="893"/>
      <c r="D195" s="893"/>
      <c r="E195" s="893"/>
      <c r="F195" s="894"/>
      <c r="G195" s="892"/>
      <c r="H195" s="893"/>
      <c r="I195" s="893"/>
      <c r="J195" s="893"/>
      <c r="K195" s="894"/>
    </row>
    <row r="196" spans="1:11" hidden="1" x14ac:dyDescent="0.25">
      <c r="A196" s="892"/>
      <c r="B196" s="893"/>
      <c r="C196" s="893"/>
      <c r="D196" s="893"/>
      <c r="E196" s="893"/>
      <c r="F196" s="894"/>
      <c r="G196" s="892"/>
      <c r="H196" s="893"/>
      <c r="I196" s="893"/>
      <c r="J196" s="893"/>
      <c r="K196" s="894"/>
    </row>
    <row r="197" spans="1:11" hidden="1" x14ac:dyDescent="0.25">
      <c r="A197" s="1047" t="s">
        <v>543</v>
      </c>
      <c r="B197" s="1048"/>
      <c r="C197" s="1048"/>
      <c r="D197" s="1048"/>
      <c r="E197" s="1048"/>
      <c r="F197" s="1049"/>
      <c r="G197" s="1036" t="s">
        <v>544</v>
      </c>
      <c r="H197" s="1042"/>
      <c r="I197" s="1042"/>
      <c r="J197" s="1042"/>
      <c r="K197" s="1043"/>
    </row>
    <row r="198" spans="1:11" ht="15.75" hidden="1" thickBot="1" x14ac:dyDescent="0.3">
      <c r="A198" s="1050"/>
      <c r="B198" s="1051"/>
      <c r="C198" s="1051"/>
      <c r="D198" s="1051"/>
      <c r="E198" s="1051"/>
      <c r="F198" s="1052"/>
      <c r="G198" s="1044"/>
      <c r="H198" s="1045"/>
      <c r="I198" s="1045"/>
      <c r="J198" s="1045"/>
      <c r="K198" s="1046"/>
    </row>
    <row r="199" spans="1:11" ht="15" hidden="1" customHeight="1" x14ac:dyDescent="0.25">
      <c r="A199" s="278" t="s">
        <v>499</v>
      </c>
      <c r="B199" s="279"/>
      <c r="C199" s="279"/>
      <c r="D199" s="279"/>
      <c r="E199" s="279"/>
      <c r="F199" s="280"/>
      <c r="G199" s="278" t="s">
        <v>500</v>
      </c>
      <c r="H199" s="279"/>
      <c r="I199" s="279"/>
      <c r="J199" s="279"/>
      <c r="K199" s="280"/>
    </row>
    <row r="200" spans="1:11" ht="15" hidden="1" customHeight="1" x14ac:dyDescent="0.25">
      <c r="A200" s="281"/>
      <c r="B200" s="282"/>
      <c r="C200" s="282"/>
      <c r="D200" s="282"/>
      <c r="E200" s="282"/>
      <c r="F200" s="283"/>
      <c r="G200" s="281"/>
      <c r="H200" s="282"/>
      <c r="I200" s="282"/>
      <c r="J200" s="282"/>
      <c r="K200" s="283"/>
    </row>
    <row r="201" spans="1:11" ht="15" hidden="1" customHeight="1" x14ac:dyDescent="0.25">
      <c r="A201" s="281"/>
      <c r="B201" s="282"/>
      <c r="C201" s="282"/>
      <c r="D201" s="282"/>
      <c r="E201" s="282"/>
      <c r="F201" s="283"/>
      <c r="G201" s="281"/>
      <c r="H201" s="282"/>
      <c r="I201" s="282"/>
      <c r="J201" s="282"/>
      <c r="K201" s="283"/>
    </row>
    <row r="202" spans="1:11" ht="15" hidden="1" customHeight="1" x14ac:dyDescent="0.25">
      <c r="A202" s="281"/>
      <c r="B202" s="282"/>
      <c r="C202" s="282"/>
      <c r="D202" s="282"/>
      <c r="E202" s="282"/>
      <c r="F202" s="283"/>
      <c r="G202" s="281"/>
      <c r="H202" s="282"/>
      <c r="I202" s="282"/>
      <c r="J202" s="282"/>
      <c r="K202" s="283"/>
    </row>
    <row r="203" spans="1:11" ht="15" hidden="1" customHeight="1" x14ac:dyDescent="0.25">
      <c r="A203" s="281"/>
      <c r="B203" s="282"/>
      <c r="C203" s="282"/>
      <c r="D203" s="282"/>
      <c r="E203" s="282"/>
      <c r="F203" s="283"/>
      <c r="G203" s="281"/>
      <c r="H203" s="282"/>
      <c r="I203" s="282"/>
      <c r="J203" s="282"/>
      <c r="K203" s="283"/>
    </row>
    <row r="204" spans="1:11" ht="15" hidden="1" customHeight="1" x14ac:dyDescent="0.25">
      <c r="A204" s="281"/>
      <c r="B204" s="282"/>
      <c r="C204" s="282"/>
      <c r="D204" s="282"/>
      <c r="E204" s="282"/>
      <c r="F204" s="283"/>
      <c r="G204" s="281"/>
      <c r="H204" s="282"/>
      <c r="I204" s="282"/>
      <c r="J204" s="282"/>
      <c r="K204" s="283"/>
    </row>
    <row r="205" spans="1:11" ht="15" hidden="1" customHeight="1" x14ac:dyDescent="0.25">
      <c r="A205" s="281"/>
      <c r="B205" s="282"/>
      <c r="C205" s="282"/>
      <c r="D205" s="282"/>
      <c r="E205" s="282"/>
      <c r="F205" s="283"/>
      <c r="G205" s="281"/>
      <c r="H205" s="282"/>
      <c r="I205" s="282"/>
      <c r="J205" s="282"/>
      <c r="K205" s="283"/>
    </row>
    <row r="206" spans="1:11" ht="15" hidden="1" customHeight="1" x14ac:dyDescent="0.25">
      <c r="A206" s="281"/>
      <c r="B206" s="282"/>
      <c r="C206" s="282"/>
      <c r="D206" s="282"/>
      <c r="E206" s="282"/>
      <c r="F206" s="283"/>
      <c r="G206" s="281"/>
      <c r="H206" s="282"/>
      <c r="I206" s="282"/>
      <c r="J206" s="282"/>
      <c r="K206" s="283"/>
    </row>
    <row r="207" spans="1:11" ht="15" hidden="1" customHeight="1" x14ac:dyDescent="0.25">
      <c r="A207" s="281"/>
      <c r="B207" s="282"/>
      <c r="C207" s="282"/>
      <c r="D207" s="282"/>
      <c r="E207" s="282"/>
      <c r="F207" s="283"/>
      <c r="G207" s="281"/>
      <c r="H207" s="282"/>
      <c r="I207" s="282"/>
      <c r="J207" s="282"/>
      <c r="K207" s="283"/>
    </row>
    <row r="208" spans="1:11" ht="15" hidden="1" customHeight="1" x14ac:dyDescent="0.25">
      <c r="A208" s="281"/>
      <c r="B208" s="282"/>
      <c r="C208" s="282"/>
      <c r="D208" s="282"/>
      <c r="E208" s="282"/>
      <c r="F208" s="283"/>
      <c r="G208" s="281"/>
      <c r="H208" s="282"/>
      <c r="I208" s="282"/>
      <c r="J208" s="282"/>
      <c r="K208" s="283"/>
    </row>
    <row r="209" spans="1:11" ht="15" hidden="1" customHeight="1" x14ac:dyDescent="0.25">
      <c r="A209" s="281"/>
      <c r="B209" s="282"/>
      <c r="C209" s="282"/>
      <c r="D209" s="282"/>
      <c r="E209" s="282"/>
      <c r="F209" s="283"/>
      <c r="G209" s="281"/>
      <c r="H209" s="282"/>
      <c r="I209" s="282"/>
      <c r="J209" s="282"/>
      <c r="K209" s="283"/>
    </row>
    <row r="210" spans="1:11" ht="15" hidden="1" customHeight="1" x14ac:dyDescent="0.25">
      <c r="A210" s="281"/>
      <c r="B210" s="282"/>
      <c r="C210" s="282"/>
      <c r="D210" s="282"/>
      <c r="E210" s="282"/>
      <c r="F210" s="283"/>
      <c r="G210" s="281"/>
      <c r="H210" s="282"/>
      <c r="I210" s="282"/>
      <c r="J210" s="282"/>
      <c r="K210" s="283"/>
    </row>
    <row r="211" spans="1:11" ht="15" hidden="1" customHeight="1" x14ac:dyDescent="0.25">
      <c r="A211" s="281"/>
      <c r="B211" s="282"/>
      <c r="C211" s="282"/>
      <c r="D211" s="282"/>
      <c r="E211" s="282"/>
      <c r="F211" s="283"/>
      <c r="G211" s="281"/>
      <c r="H211" s="282"/>
      <c r="I211" s="282"/>
      <c r="J211" s="282"/>
      <c r="K211" s="283"/>
    </row>
    <row r="212" spans="1:11" ht="15" customHeight="1" x14ac:dyDescent="0.25">
      <c r="A212" s="892"/>
      <c r="B212" s="893"/>
      <c r="C212" s="893"/>
      <c r="D212" s="893"/>
      <c r="E212" s="893"/>
      <c r="F212" s="894"/>
      <c r="G212" s="892"/>
      <c r="H212" s="893"/>
      <c r="I212" s="893"/>
      <c r="J212" s="893"/>
      <c r="K212" s="894"/>
    </row>
    <row r="213" spans="1:11" ht="15" customHeight="1" x14ac:dyDescent="0.25">
      <c r="A213" s="892"/>
      <c r="B213" s="893"/>
      <c r="C213" s="893"/>
      <c r="D213" s="893"/>
      <c r="E213" s="893"/>
      <c r="F213" s="894"/>
      <c r="G213" s="892"/>
      <c r="H213" s="893"/>
      <c r="I213" s="893"/>
      <c r="J213" s="893"/>
      <c r="K213" s="894"/>
    </row>
    <row r="214" spans="1:11" ht="15" customHeight="1" x14ac:dyDescent="0.25">
      <c r="A214" s="892"/>
      <c r="B214" s="893"/>
      <c r="C214" s="893"/>
      <c r="D214" s="893"/>
      <c r="E214" s="893"/>
      <c r="F214" s="894"/>
      <c r="G214" s="892"/>
      <c r="H214" s="893"/>
      <c r="I214" s="893"/>
      <c r="J214" s="893"/>
      <c r="K214" s="894"/>
    </row>
    <row r="215" spans="1:11" ht="15" customHeight="1" x14ac:dyDescent="0.25">
      <c r="A215" s="892"/>
      <c r="B215" s="893"/>
      <c r="C215" s="893"/>
      <c r="D215" s="893"/>
      <c r="E215" s="893"/>
      <c r="F215" s="894"/>
      <c r="G215" s="892"/>
      <c r="H215" s="893"/>
      <c r="I215" s="893"/>
      <c r="J215" s="893"/>
      <c r="K215" s="894"/>
    </row>
    <row r="216" spans="1:11" ht="15" customHeight="1" x14ac:dyDescent="0.25">
      <c r="A216" s="892"/>
      <c r="B216" s="893"/>
      <c r="C216" s="893"/>
      <c r="D216" s="893"/>
      <c r="E216" s="893"/>
      <c r="F216" s="894"/>
      <c r="G216" s="892"/>
      <c r="H216" s="893"/>
      <c r="I216" s="893"/>
      <c r="J216" s="893"/>
      <c r="K216" s="894"/>
    </row>
    <row r="217" spans="1:11" ht="15" customHeight="1" x14ac:dyDescent="0.25">
      <c r="A217" s="892"/>
      <c r="B217" s="893"/>
      <c r="C217" s="893"/>
      <c r="D217" s="893"/>
      <c r="E217" s="893"/>
      <c r="F217" s="894"/>
      <c r="G217" s="892"/>
      <c r="H217" s="893"/>
      <c r="I217" s="893"/>
      <c r="J217" s="893"/>
      <c r="K217" s="894"/>
    </row>
    <row r="218" spans="1:11" ht="15" customHeight="1" x14ac:dyDescent="0.25">
      <c r="A218" s="892"/>
      <c r="B218" s="893"/>
      <c r="C218" s="893"/>
      <c r="D218" s="893"/>
      <c r="E218" s="893"/>
      <c r="F218" s="894"/>
      <c r="G218" s="892"/>
      <c r="H218" s="893"/>
      <c r="I218" s="893"/>
      <c r="J218" s="893"/>
      <c r="K218" s="894"/>
    </row>
    <row r="219" spans="1:11" ht="15" customHeight="1" x14ac:dyDescent="0.25">
      <c r="A219" s="892"/>
      <c r="B219" s="893"/>
      <c r="C219" s="893"/>
      <c r="D219" s="893"/>
      <c r="E219" s="893"/>
      <c r="F219" s="894"/>
      <c r="G219" s="892"/>
      <c r="H219" s="893"/>
      <c r="I219" s="893"/>
      <c r="J219" s="893"/>
      <c r="K219" s="894"/>
    </row>
    <row r="220" spans="1:11" ht="15" customHeight="1" x14ac:dyDescent="0.25">
      <c r="A220" s="892"/>
      <c r="B220" s="893"/>
      <c r="C220" s="893"/>
      <c r="D220" s="893"/>
      <c r="E220" s="893"/>
      <c r="F220" s="894"/>
      <c r="G220" s="892"/>
      <c r="H220" s="893"/>
      <c r="I220" s="893"/>
      <c r="J220" s="893"/>
      <c r="K220" s="894"/>
    </row>
    <row r="221" spans="1:11" ht="15" customHeight="1" x14ac:dyDescent="0.25">
      <c r="A221" s="892"/>
      <c r="B221" s="893"/>
      <c r="C221" s="893"/>
      <c r="D221" s="893"/>
      <c r="E221" s="893"/>
      <c r="F221" s="894"/>
      <c r="G221" s="892"/>
      <c r="H221" s="893"/>
      <c r="I221" s="893"/>
      <c r="J221" s="893"/>
      <c r="K221" s="894"/>
    </row>
    <row r="222" spans="1:11" ht="15" customHeight="1" x14ac:dyDescent="0.25">
      <c r="A222" s="892"/>
      <c r="B222" s="893"/>
      <c r="C222" s="893"/>
      <c r="D222" s="893"/>
      <c r="E222" s="893"/>
      <c r="F222" s="894"/>
      <c r="G222" s="892"/>
      <c r="H222" s="893"/>
      <c r="I222" s="893"/>
      <c r="J222" s="893"/>
      <c r="K222" s="894"/>
    </row>
    <row r="223" spans="1:11" ht="15" customHeight="1" x14ac:dyDescent="0.25">
      <c r="A223" s="892"/>
      <c r="B223" s="893"/>
      <c r="C223" s="893"/>
      <c r="D223" s="893"/>
      <c r="E223" s="893"/>
      <c r="F223" s="894"/>
      <c r="G223" s="892"/>
      <c r="H223" s="893"/>
      <c r="I223" s="893"/>
      <c r="J223" s="893"/>
      <c r="K223" s="894"/>
    </row>
    <row r="224" spans="1:11" ht="15" customHeight="1" x14ac:dyDescent="0.25">
      <c r="A224" s="892"/>
      <c r="B224" s="893"/>
      <c r="C224" s="893"/>
      <c r="D224" s="893"/>
      <c r="E224" s="893"/>
      <c r="F224" s="894"/>
      <c r="G224" s="892"/>
      <c r="H224" s="893"/>
      <c r="I224" s="893"/>
      <c r="J224" s="893"/>
      <c r="K224" s="894"/>
    </row>
    <row r="225" spans="1:11" ht="15" customHeight="1" thickBot="1" x14ac:dyDescent="0.3">
      <c r="A225" s="892"/>
      <c r="B225" s="893"/>
      <c r="C225" s="893"/>
      <c r="D225" s="893"/>
      <c r="E225" s="893"/>
      <c r="F225" s="894"/>
      <c r="G225" s="892"/>
      <c r="H225" s="893"/>
      <c r="I225" s="893"/>
      <c r="J225" s="893"/>
      <c r="K225" s="894"/>
    </row>
    <row r="226" spans="1:11" s="284" customFormat="1" ht="15" customHeight="1" x14ac:dyDescent="0.25">
      <c r="A226" s="1047" t="s">
        <v>1146</v>
      </c>
      <c r="B226" s="1048"/>
      <c r="C226" s="1048"/>
      <c r="D226" s="1048"/>
      <c r="E226" s="1048"/>
      <c r="F226" s="1049"/>
      <c r="G226" s="1036" t="s">
        <v>1147</v>
      </c>
      <c r="H226" s="1042"/>
      <c r="I226" s="1042"/>
      <c r="J226" s="1042"/>
      <c r="K226" s="1043"/>
    </row>
    <row r="227" spans="1:11" s="285" customFormat="1" ht="15" customHeight="1" thickBot="1" x14ac:dyDescent="0.3">
      <c r="A227" s="1050"/>
      <c r="B227" s="1051"/>
      <c r="C227" s="1051"/>
      <c r="D227" s="1051"/>
      <c r="E227" s="1051"/>
      <c r="F227" s="1052"/>
      <c r="G227" s="1044"/>
      <c r="H227" s="1045"/>
      <c r="I227" s="1045"/>
      <c r="J227" s="1045"/>
      <c r="K227" s="1046"/>
    </row>
    <row r="228" spans="1:11" ht="15" customHeight="1" x14ac:dyDescent="0.25">
      <c r="A228" s="895"/>
      <c r="B228" s="896"/>
      <c r="C228" s="896"/>
      <c r="D228" s="896"/>
      <c r="E228" s="896"/>
      <c r="F228" s="897"/>
      <c r="G228" s="895"/>
      <c r="H228" s="896"/>
      <c r="I228" s="896"/>
      <c r="J228" s="896"/>
      <c r="K228" s="897"/>
    </row>
    <row r="229" spans="1:11" ht="15" customHeight="1" x14ac:dyDescent="0.25">
      <c r="A229" s="892"/>
      <c r="B229" s="893"/>
      <c r="C229" s="893"/>
      <c r="D229" s="893"/>
      <c r="E229" s="893"/>
      <c r="F229" s="894"/>
      <c r="G229" s="892"/>
      <c r="H229" s="893"/>
      <c r="I229" s="893"/>
      <c r="J229" s="893"/>
      <c r="K229" s="894"/>
    </row>
    <row r="230" spans="1:11" ht="15" customHeight="1" x14ac:dyDescent="0.25">
      <c r="A230" s="892"/>
      <c r="B230" s="893"/>
      <c r="C230" s="893"/>
      <c r="D230" s="893"/>
      <c r="E230" s="893"/>
      <c r="F230" s="894"/>
      <c r="G230" s="892"/>
      <c r="H230" s="893"/>
      <c r="I230" s="893"/>
      <c r="J230" s="893"/>
      <c r="K230" s="894"/>
    </row>
    <row r="231" spans="1:11" ht="15" customHeight="1" x14ac:dyDescent="0.25">
      <c r="A231" s="892"/>
      <c r="B231" s="893"/>
      <c r="C231" s="893"/>
      <c r="D231" s="893"/>
      <c r="E231" s="893"/>
      <c r="F231" s="894"/>
      <c r="G231" s="892"/>
      <c r="H231" s="893"/>
      <c r="I231" s="893"/>
      <c r="J231" s="893"/>
      <c r="K231" s="894"/>
    </row>
    <row r="232" spans="1:11" ht="15" customHeight="1" x14ac:dyDescent="0.25">
      <c r="A232" s="892"/>
      <c r="B232" s="893"/>
      <c r="C232" s="893"/>
      <c r="D232" s="893"/>
      <c r="E232" s="893"/>
      <c r="F232" s="894"/>
      <c r="G232" s="892"/>
      <c r="H232" s="893"/>
      <c r="I232" s="893"/>
      <c r="J232" s="893"/>
      <c r="K232" s="894"/>
    </row>
    <row r="233" spans="1:11" ht="15" customHeight="1" x14ac:dyDescent="0.25">
      <c r="A233" s="892"/>
      <c r="B233" s="893"/>
      <c r="C233" s="893"/>
      <c r="D233" s="893"/>
      <c r="E233" s="893"/>
      <c r="F233" s="894"/>
      <c r="G233" s="892"/>
      <c r="H233" s="893"/>
      <c r="I233" s="893"/>
      <c r="J233" s="893"/>
      <c r="K233" s="894"/>
    </row>
    <row r="234" spans="1:11" ht="15" customHeight="1" x14ac:dyDescent="0.25">
      <c r="A234" s="892"/>
      <c r="B234" s="893"/>
      <c r="C234" s="893"/>
      <c r="D234" s="893"/>
      <c r="E234" s="893"/>
      <c r="F234" s="894"/>
      <c r="G234" s="892"/>
      <c r="H234" s="893"/>
      <c r="I234" s="893"/>
      <c r="J234" s="893"/>
      <c r="K234" s="894"/>
    </row>
    <row r="235" spans="1:11" ht="15" customHeight="1" x14ac:dyDescent="0.25">
      <c r="A235" s="892"/>
      <c r="B235" s="893"/>
      <c r="C235" s="893"/>
      <c r="D235" s="893"/>
      <c r="E235" s="893"/>
      <c r="F235" s="894"/>
      <c r="G235" s="892"/>
      <c r="H235" s="893"/>
      <c r="I235" s="893"/>
      <c r="J235" s="893"/>
      <c r="K235" s="894"/>
    </row>
    <row r="236" spans="1:11" ht="15" customHeight="1" x14ac:dyDescent="0.25">
      <c r="A236" s="892"/>
      <c r="B236" s="893"/>
      <c r="C236" s="893"/>
      <c r="D236" s="893"/>
      <c r="E236" s="893"/>
      <c r="F236" s="894"/>
      <c r="G236" s="892"/>
      <c r="H236" s="893"/>
      <c r="I236" s="893"/>
      <c r="J236" s="893"/>
      <c r="K236" s="894"/>
    </row>
    <row r="237" spans="1:11" ht="15" customHeight="1" x14ac:dyDescent="0.25">
      <c r="A237" s="892"/>
      <c r="B237" s="893"/>
      <c r="C237" s="893"/>
      <c r="D237" s="893"/>
      <c r="E237" s="893"/>
      <c r="F237" s="894"/>
      <c r="G237" s="892"/>
      <c r="H237" s="893"/>
      <c r="I237" s="893"/>
      <c r="J237" s="893"/>
      <c r="K237" s="894"/>
    </row>
    <row r="238" spans="1:11" ht="15" customHeight="1" x14ac:dyDescent="0.25">
      <c r="A238" s="892"/>
      <c r="B238" s="893"/>
      <c r="C238" s="893"/>
      <c r="D238" s="893"/>
      <c r="E238" s="893"/>
      <c r="F238" s="894"/>
      <c r="G238" s="892"/>
      <c r="H238" s="893"/>
      <c r="I238" s="893"/>
      <c r="J238" s="893"/>
      <c r="K238" s="894"/>
    </row>
    <row r="239" spans="1:11" ht="15" customHeight="1" x14ac:dyDescent="0.25">
      <c r="A239" s="892"/>
      <c r="B239" s="893"/>
      <c r="C239" s="893"/>
      <c r="D239" s="893"/>
      <c r="E239" s="893"/>
      <c r="F239" s="894"/>
      <c r="G239" s="892"/>
      <c r="H239" s="893"/>
      <c r="I239" s="893"/>
      <c r="J239" s="893"/>
      <c r="K239" s="894"/>
    </row>
    <row r="240" spans="1:11" ht="15" customHeight="1" x14ac:dyDescent="0.25">
      <c r="A240" s="892"/>
      <c r="B240" s="893"/>
      <c r="C240" s="893"/>
      <c r="D240" s="893"/>
      <c r="E240" s="893"/>
      <c r="F240" s="894"/>
      <c r="G240" s="892"/>
      <c r="H240" s="893"/>
      <c r="I240" s="893"/>
      <c r="J240" s="893"/>
      <c r="K240" s="894"/>
    </row>
    <row r="241" spans="1:11" ht="15" customHeight="1" x14ac:dyDescent="0.25">
      <c r="A241" s="892"/>
      <c r="B241" s="893"/>
      <c r="C241" s="893"/>
      <c r="D241" s="893"/>
      <c r="E241" s="893"/>
      <c r="F241" s="894"/>
      <c r="G241" s="892"/>
      <c r="H241" s="893"/>
      <c r="I241" s="893"/>
      <c r="J241" s="893"/>
      <c r="K241" s="894"/>
    </row>
    <row r="242" spans="1:11" ht="6" customHeight="1" thickBot="1" x14ac:dyDescent="0.3">
      <c r="A242" s="892"/>
      <c r="B242" s="893"/>
      <c r="C242" s="893"/>
      <c r="D242" s="893"/>
      <c r="E242" s="893"/>
      <c r="F242" s="894"/>
      <c r="G242" s="892"/>
      <c r="H242" s="893"/>
      <c r="I242" s="893"/>
      <c r="J242" s="893"/>
      <c r="K242" s="894"/>
    </row>
    <row r="243" spans="1:11" x14ac:dyDescent="0.25">
      <c r="A243" s="1047" t="s">
        <v>1312</v>
      </c>
      <c r="B243" s="1048"/>
      <c r="C243" s="1048"/>
      <c r="D243" s="1048"/>
      <c r="E243" s="1048"/>
      <c r="F243" s="1049"/>
      <c r="G243" s="1036" t="s">
        <v>1313</v>
      </c>
      <c r="H243" s="1042"/>
      <c r="I243" s="1042"/>
      <c r="J243" s="1042"/>
      <c r="K243" s="1043"/>
    </row>
    <row r="244" spans="1:11" ht="15.75" thickBot="1" x14ac:dyDescent="0.3">
      <c r="A244" s="1050"/>
      <c r="B244" s="1051"/>
      <c r="C244" s="1051"/>
      <c r="D244" s="1051"/>
      <c r="E244" s="1051"/>
      <c r="F244" s="1052"/>
      <c r="G244" s="1044"/>
      <c r="H244" s="1045"/>
      <c r="I244" s="1045"/>
      <c r="J244" s="1045"/>
      <c r="K244" s="1046"/>
    </row>
    <row r="245" spans="1:11" ht="15" customHeight="1" x14ac:dyDescent="0.25">
      <c r="A245" s="895"/>
      <c r="B245" s="896"/>
      <c r="C245" s="896"/>
      <c r="D245" s="896"/>
      <c r="E245" s="896"/>
      <c r="F245" s="897"/>
      <c r="G245" s="895"/>
      <c r="H245" s="896"/>
      <c r="I245" s="896"/>
      <c r="J245" s="896"/>
      <c r="K245" s="897"/>
    </row>
    <row r="246" spans="1:11" ht="15" customHeight="1" x14ac:dyDescent="0.25">
      <c r="A246" s="892"/>
      <c r="B246" s="893"/>
      <c r="C246" s="893"/>
      <c r="D246" s="893"/>
      <c r="E246" s="893"/>
      <c r="F246" s="894"/>
      <c r="G246" s="892"/>
      <c r="H246" s="893"/>
      <c r="I246" s="893"/>
      <c r="J246" s="893"/>
      <c r="K246" s="894"/>
    </row>
    <row r="247" spans="1:11" ht="15" customHeight="1" x14ac:dyDescent="0.25">
      <c r="A247" s="892"/>
      <c r="B247" s="893"/>
      <c r="C247" s="893"/>
      <c r="D247" s="893"/>
      <c r="E247" s="893"/>
      <c r="F247" s="894"/>
      <c r="G247" s="892"/>
      <c r="H247" s="893"/>
      <c r="I247" s="893"/>
      <c r="J247" s="893"/>
      <c r="K247" s="894"/>
    </row>
    <row r="248" spans="1:11" ht="15" customHeight="1" x14ac:dyDescent="0.25">
      <c r="A248" s="892"/>
      <c r="B248" s="893"/>
      <c r="C248" s="893"/>
      <c r="D248" s="893"/>
      <c r="E248" s="893"/>
      <c r="F248" s="894"/>
      <c r="G248" s="892"/>
      <c r="H248" s="893"/>
      <c r="I248" s="893"/>
      <c r="J248" s="893"/>
      <c r="K248" s="894"/>
    </row>
    <row r="249" spans="1:11" ht="15" customHeight="1" x14ac:dyDescent="0.25">
      <c r="A249" s="892"/>
      <c r="B249" s="893"/>
      <c r="C249" s="893"/>
      <c r="D249" s="893"/>
      <c r="E249" s="893"/>
      <c r="F249" s="894"/>
      <c r="G249" s="892"/>
      <c r="H249" s="893"/>
      <c r="I249" s="893"/>
      <c r="J249" s="893"/>
      <c r="K249" s="894"/>
    </row>
    <row r="250" spans="1:11" ht="15" customHeight="1" x14ac:dyDescent="0.25">
      <c r="A250" s="892"/>
      <c r="B250" s="893"/>
      <c r="C250" s="893"/>
      <c r="D250" s="893"/>
      <c r="E250" s="893"/>
      <c r="F250" s="894"/>
      <c r="G250" s="892"/>
      <c r="H250" s="893"/>
      <c r="I250" s="893"/>
      <c r="J250" s="893"/>
      <c r="K250" s="894"/>
    </row>
    <row r="251" spans="1:11" ht="15" customHeight="1" x14ac:dyDescent="0.25">
      <c r="A251" s="892"/>
      <c r="B251" s="893"/>
      <c r="C251" s="893"/>
      <c r="D251" s="893"/>
      <c r="E251" s="893"/>
      <c r="F251" s="894"/>
      <c r="G251" s="892"/>
      <c r="H251" s="893"/>
      <c r="I251" s="893"/>
      <c r="J251" s="893"/>
      <c r="K251" s="894"/>
    </row>
    <row r="252" spans="1:11" ht="15" customHeight="1" x14ac:dyDescent="0.25">
      <c r="A252" s="892"/>
      <c r="B252" s="893"/>
      <c r="C252" s="893"/>
      <c r="D252" s="893"/>
      <c r="E252" s="893"/>
      <c r="F252" s="894"/>
      <c r="G252" s="892"/>
      <c r="H252" s="893"/>
      <c r="I252" s="893"/>
      <c r="J252" s="893"/>
      <c r="K252" s="894"/>
    </row>
    <row r="253" spans="1:11" ht="15" customHeight="1" x14ac:dyDescent="0.25">
      <c r="A253" s="892"/>
      <c r="B253" s="893"/>
      <c r="C253" s="893"/>
      <c r="D253" s="893"/>
      <c r="E253" s="893"/>
      <c r="F253" s="894"/>
      <c r="G253" s="892"/>
      <c r="H253" s="893"/>
      <c r="I253" s="893"/>
      <c r="J253" s="893"/>
      <c r="K253" s="894"/>
    </row>
    <row r="254" spans="1:11" ht="15" customHeight="1" x14ac:dyDescent="0.25">
      <c r="A254" s="892"/>
      <c r="B254" s="893"/>
      <c r="C254" s="893"/>
      <c r="D254" s="893"/>
      <c r="E254" s="893"/>
      <c r="F254" s="894"/>
      <c r="G254" s="892"/>
      <c r="H254" s="893"/>
      <c r="I254" s="893"/>
      <c r="J254" s="893"/>
      <c r="K254" s="894"/>
    </row>
    <row r="255" spans="1:11" ht="15" customHeight="1" x14ac:dyDescent="0.25">
      <c r="A255" s="892"/>
      <c r="B255" s="893"/>
      <c r="C255" s="893"/>
      <c r="D255" s="893"/>
      <c r="E255" s="893"/>
      <c r="F255" s="894"/>
      <c r="G255" s="892"/>
      <c r="H255" s="893"/>
      <c r="I255" s="893"/>
      <c r="J255" s="893"/>
      <c r="K255" s="894"/>
    </row>
    <row r="256" spans="1:11" ht="15" customHeight="1" x14ac:dyDescent="0.25">
      <c r="A256" s="892"/>
      <c r="B256" s="893"/>
      <c r="C256" s="893"/>
      <c r="D256" s="893"/>
      <c r="E256" s="893"/>
      <c r="F256" s="894"/>
      <c r="G256" s="892"/>
      <c r="H256" s="893"/>
      <c r="I256" s="893"/>
      <c r="J256" s="893"/>
      <c r="K256" s="894"/>
    </row>
    <row r="257" spans="1:11" ht="15" customHeight="1" x14ac:dyDescent="0.25">
      <c r="A257" s="892"/>
      <c r="B257" s="893"/>
      <c r="C257" s="893"/>
      <c r="D257" s="893"/>
      <c r="E257" s="893"/>
      <c r="F257" s="894"/>
      <c r="G257" s="892"/>
      <c r="H257" s="893"/>
      <c r="I257" s="893"/>
      <c r="J257" s="893"/>
      <c r="K257" s="894"/>
    </row>
    <row r="258" spans="1:11" ht="15" customHeight="1" x14ac:dyDescent="0.25">
      <c r="A258" s="892"/>
      <c r="B258" s="893"/>
      <c r="C258" s="893"/>
      <c r="D258" s="893"/>
      <c r="E258" s="893"/>
      <c r="F258" s="894"/>
      <c r="G258" s="892"/>
      <c r="H258" s="893"/>
      <c r="I258" s="893"/>
      <c r="J258" s="893"/>
      <c r="K258" s="894"/>
    </row>
    <row r="259" spans="1:11" ht="6" customHeight="1" thickBot="1" x14ac:dyDescent="0.3">
      <c r="A259" s="892"/>
      <c r="B259" s="893"/>
      <c r="C259" s="893"/>
      <c r="D259" s="893"/>
      <c r="E259" s="893"/>
      <c r="F259" s="894"/>
      <c r="G259" s="892"/>
      <c r="H259" s="893"/>
      <c r="I259" s="893"/>
      <c r="J259" s="893"/>
      <c r="K259" s="894"/>
    </row>
    <row r="260" spans="1:11" x14ac:dyDescent="0.25">
      <c r="A260" s="1047" t="s">
        <v>1314</v>
      </c>
      <c r="B260" s="1048"/>
      <c r="C260" s="1048"/>
      <c r="D260" s="1048"/>
      <c r="E260" s="1048"/>
      <c r="F260" s="1049"/>
      <c r="G260" s="1036" t="s">
        <v>1315</v>
      </c>
      <c r="H260" s="1042"/>
      <c r="I260" s="1042"/>
      <c r="J260" s="1042"/>
      <c r="K260" s="1043"/>
    </row>
    <row r="261" spans="1:11" ht="15.75" thickBot="1" x14ac:dyDescent="0.3">
      <c r="A261" s="1050"/>
      <c r="B261" s="1051"/>
      <c r="C261" s="1051"/>
      <c r="D261" s="1051"/>
      <c r="E261" s="1051"/>
      <c r="F261" s="1052"/>
      <c r="G261" s="1044"/>
      <c r="H261" s="1045"/>
      <c r="I261" s="1045"/>
      <c r="J261" s="1045"/>
      <c r="K261" s="1046"/>
    </row>
    <row r="262" spans="1:11" ht="15" customHeight="1" x14ac:dyDescent="0.25">
      <c r="A262" s="895"/>
      <c r="B262" s="896"/>
      <c r="C262" s="896"/>
      <c r="D262" s="896"/>
      <c r="E262" s="896"/>
      <c r="F262" s="897"/>
      <c r="G262" s="895"/>
      <c r="H262" s="896"/>
      <c r="I262" s="896"/>
      <c r="J262" s="896"/>
      <c r="K262" s="897"/>
    </row>
    <row r="263" spans="1:11" ht="15" customHeight="1" x14ac:dyDescent="0.25">
      <c r="A263" s="892"/>
      <c r="B263" s="893"/>
      <c r="C263" s="893"/>
      <c r="D263" s="893"/>
      <c r="E263" s="893"/>
      <c r="F263" s="894"/>
      <c r="G263" s="892"/>
      <c r="H263" s="893"/>
      <c r="I263" s="893"/>
      <c r="J263" s="893"/>
      <c r="K263" s="894"/>
    </row>
    <row r="264" spans="1:11" ht="15" customHeight="1" x14ac:dyDescent="0.25">
      <c r="A264" s="892"/>
      <c r="B264" s="893"/>
      <c r="C264" s="893"/>
      <c r="D264" s="893"/>
      <c r="E264" s="893"/>
      <c r="F264" s="894"/>
      <c r="G264" s="892"/>
      <c r="H264" s="893"/>
      <c r="I264" s="893"/>
      <c r="J264" s="893"/>
      <c r="K264" s="894"/>
    </row>
    <row r="265" spans="1:11" ht="15" customHeight="1" x14ac:dyDescent="0.25">
      <c r="A265" s="892"/>
      <c r="B265" s="893"/>
      <c r="C265" s="893"/>
      <c r="D265" s="893"/>
      <c r="E265" s="893"/>
      <c r="F265" s="894"/>
      <c r="G265" s="892"/>
      <c r="H265" s="893"/>
      <c r="I265" s="893"/>
      <c r="J265" s="893"/>
      <c r="K265" s="894"/>
    </row>
    <row r="266" spans="1:11" ht="15" customHeight="1" x14ac:dyDescent="0.25">
      <c r="A266" s="892"/>
      <c r="B266" s="893"/>
      <c r="C266" s="893"/>
      <c r="D266" s="893"/>
      <c r="E266" s="893"/>
      <c r="F266" s="894"/>
      <c r="G266" s="892"/>
      <c r="H266" s="893"/>
      <c r="I266" s="893"/>
      <c r="J266" s="893"/>
      <c r="K266" s="894"/>
    </row>
    <row r="267" spans="1:11" ht="15" customHeight="1" x14ac:dyDescent="0.25">
      <c r="A267" s="892"/>
      <c r="B267" s="893"/>
      <c r="C267" s="893"/>
      <c r="D267" s="893"/>
      <c r="E267" s="893"/>
      <c r="F267" s="894"/>
      <c r="G267" s="892"/>
      <c r="H267" s="893"/>
      <c r="I267" s="893"/>
      <c r="J267" s="893"/>
      <c r="K267" s="894"/>
    </row>
    <row r="268" spans="1:11" ht="15" customHeight="1" x14ac:dyDescent="0.25">
      <c r="A268" s="892"/>
      <c r="B268" s="893"/>
      <c r="C268" s="893"/>
      <c r="D268" s="893"/>
      <c r="E268" s="893"/>
      <c r="F268" s="894"/>
      <c r="G268" s="892"/>
      <c r="H268" s="893"/>
      <c r="I268" s="893"/>
      <c r="J268" s="893"/>
      <c r="K268" s="894"/>
    </row>
    <row r="269" spans="1:11" ht="15" customHeight="1" x14ac:dyDescent="0.25">
      <c r="A269" s="892"/>
      <c r="B269" s="893"/>
      <c r="C269" s="893"/>
      <c r="D269" s="893"/>
      <c r="E269" s="893"/>
      <c r="F269" s="894"/>
      <c r="G269" s="892"/>
      <c r="H269" s="893"/>
      <c r="I269" s="893"/>
      <c r="J269" s="893"/>
      <c r="K269" s="894"/>
    </row>
    <row r="270" spans="1:11" ht="15" customHeight="1" x14ac:dyDescent="0.25">
      <c r="A270" s="892"/>
      <c r="B270" s="893"/>
      <c r="C270" s="893"/>
      <c r="D270" s="893"/>
      <c r="E270" s="893"/>
      <c r="F270" s="894"/>
      <c r="G270" s="892"/>
      <c r="H270" s="893"/>
      <c r="I270" s="893"/>
      <c r="J270" s="893"/>
      <c r="K270" s="894"/>
    </row>
    <row r="271" spans="1:11" ht="15" customHeight="1" x14ac:dyDescent="0.25">
      <c r="A271" s="892"/>
      <c r="B271" s="893"/>
      <c r="C271" s="893"/>
      <c r="D271" s="893"/>
      <c r="E271" s="893"/>
      <c r="F271" s="894"/>
      <c r="G271" s="892"/>
      <c r="H271" s="893"/>
      <c r="I271" s="893"/>
      <c r="J271" s="893"/>
      <c r="K271" s="894"/>
    </row>
    <row r="272" spans="1:11" ht="15" customHeight="1" x14ac:dyDescent="0.25">
      <c r="A272" s="892"/>
      <c r="B272" s="893"/>
      <c r="C272" s="893"/>
      <c r="D272" s="893"/>
      <c r="E272" s="893"/>
      <c r="F272" s="894"/>
      <c r="G272" s="892"/>
      <c r="H272" s="893"/>
      <c r="I272" s="893"/>
      <c r="J272" s="893"/>
      <c r="K272" s="894"/>
    </row>
    <row r="273" spans="1:11" ht="15" customHeight="1" x14ac:dyDescent="0.25">
      <c r="A273" s="892"/>
      <c r="B273" s="893"/>
      <c r="C273" s="893"/>
      <c r="D273" s="893"/>
      <c r="E273" s="893"/>
      <c r="F273" s="894"/>
      <c r="G273" s="892"/>
      <c r="H273" s="893"/>
      <c r="I273" s="893"/>
      <c r="J273" s="893"/>
      <c r="K273" s="894"/>
    </row>
    <row r="274" spans="1:11" ht="15" customHeight="1" x14ac:dyDescent="0.25">
      <c r="A274" s="892"/>
      <c r="B274" s="893"/>
      <c r="C274" s="893"/>
      <c r="D274" s="893"/>
      <c r="E274" s="893"/>
      <c r="F274" s="894"/>
      <c r="G274" s="892"/>
      <c r="H274" s="893"/>
      <c r="I274" s="893"/>
      <c r="J274" s="893"/>
      <c r="K274" s="894"/>
    </row>
    <row r="275" spans="1:11" ht="15" customHeight="1" x14ac:dyDescent="0.25">
      <c r="A275" s="892"/>
      <c r="B275" s="893"/>
      <c r="C275" s="893"/>
      <c r="D275" s="893"/>
      <c r="E275" s="893"/>
      <c r="F275" s="894"/>
      <c r="G275" s="892"/>
      <c r="H275" s="893"/>
      <c r="I275" s="893"/>
      <c r="J275" s="893"/>
      <c r="K275" s="894"/>
    </row>
    <row r="276" spans="1:11" ht="6" customHeight="1" thickBot="1" x14ac:dyDescent="0.3">
      <c r="A276" s="892"/>
      <c r="B276" s="893"/>
      <c r="C276" s="893"/>
      <c r="D276" s="893"/>
      <c r="E276" s="893"/>
      <c r="F276" s="894"/>
      <c r="G276" s="892"/>
      <c r="H276" s="893"/>
      <c r="I276" s="893"/>
      <c r="J276" s="893"/>
      <c r="K276" s="894"/>
    </row>
    <row r="277" spans="1:11" x14ac:dyDescent="0.25">
      <c r="A277" s="1047" t="s">
        <v>1148</v>
      </c>
      <c r="B277" s="1048"/>
      <c r="C277" s="1048"/>
      <c r="D277" s="1048"/>
      <c r="E277" s="1048"/>
      <c r="F277" s="1049"/>
      <c r="G277" s="1036" t="s">
        <v>1316</v>
      </c>
      <c r="H277" s="1042"/>
      <c r="I277" s="1042"/>
      <c r="J277" s="1042"/>
      <c r="K277" s="1043"/>
    </row>
    <row r="278" spans="1:11" ht="15.75" thickBot="1" x14ac:dyDescent="0.3">
      <c r="A278" s="1050"/>
      <c r="B278" s="1051"/>
      <c r="C278" s="1051"/>
      <c r="D278" s="1051"/>
      <c r="E278" s="1051"/>
      <c r="F278" s="1052"/>
      <c r="G278" s="1044"/>
      <c r="H278" s="1045"/>
      <c r="I278" s="1045"/>
      <c r="J278" s="1045"/>
      <c r="K278" s="1046"/>
    </row>
    <row r="279" spans="1:11" ht="15" customHeight="1" x14ac:dyDescent="0.25">
      <c r="A279" s="895"/>
      <c r="B279" s="896"/>
      <c r="C279" s="896"/>
      <c r="D279" s="896"/>
      <c r="E279" s="896"/>
      <c r="F279" s="897"/>
      <c r="G279" s="895"/>
      <c r="H279" s="896"/>
      <c r="I279" s="896"/>
      <c r="J279" s="896"/>
      <c r="K279" s="897"/>
    </row>
    <row r="280" spans="1:11" ht="15" customHeight="1" x14ac:dyDescent="0.25">
      <c r="A280" s="892"/>
      <c r="B280" s="893"/>
      <c r="C280" s="893"/>
      <c r="D280" s="893"/>
      <c r="E280" s="893"/>
      <c r="F280" s="894"/>
      <c r="G280" s="892"/>
      <c r="H280" s="893"/>
      <c r="I280" s="893"/>
      <c r="J280" s="893"/>
      <c r="K280" s="894"/>
    </row>
    <row r="281" spans="1:11" ht="15" customHeight="1" x14ac:dyDescent="0.25">
      <c r="A281" s="892"/>
      <c r="B281" s="893"/>
      <c r="C281" s="893"/>
      <c r="D281" s="893"/>
      <c r="E281" s="893"/>
      <c r="F281" s="894"/>
      <c r="G281" s="892"/>
      <c r="H281" s="893"/>
      <c r="I281" s="893"/>
      <c r="J281" s="893"/>
      <c r="K281" s="894"/>
    </row>
    <row r="282" spans="1:11" ht="15" customHeight="1" x14ac:dyDescent="0.25">
      <c r="A282" s="892"/>
      <c r="B282" s="893"/>
      <c r="C282" s="893"/>
      <c r="D282" s="893"/>
      <c r="E282" s="893"/>
      <c r="F282" s="894"/>
      <c r="G282" s="892"/>
      <c r="H282" s="893"/>
      <c r="I282" s="893"/>
      <c r="J282" s="893"/>
      <c r="K282" s="894"/>
    </row>
    <row r="283" spans="1:11" ht="15" customHeight="1" x14ac:dyDescent="0.25">
      <c r="A283" s="892"/>
      <c r="B283" s="893"/>
      <c r="C283" s="893"/>
      <c r="D283" s="893"/>
      <c r="E283" s="893"/>
      <c r="F283" s="894"/>
      <c r="G283" s="892"/>
      <c r="H283" s="893"/>
      <c r="I283" s="893"/>
      <c r="J283" s="893"/>
      <c r="K283" s="894"/>
    </row>
    <row r="284" spans="1:11" ht="15" customHeight="1" x14ac:dyDescent="0.25">
      <c r="A284" s="892"/>
      <c r="B284" s="893"/>
      <c r="C284" s="893"/>
      <c r="D284" s="893"/>
      <c r="E284" s="893"/>
      <c r="F284" s="894"/>
      <c r="G284" s="892"/>
      <c r="H284" s="893"/>
      <c r="I284" s="893"/>
      <c r="J284" s="893"/>
      <c r="K284" s="894"/>
    </row>
    <row r="285" spans="1:11" ht="15" customHeight="1" x14ac:dyDescent="0.25">
      <c r="A285" s="892"/>
      <c r="B285" s="893"/>
      <c r="C285" s="893"/>
      <c r="D285" s="893"/>
      <c r="E285" s="893"/>
      <c r="F285" s="894"/>
      <c r="G285" s="892"/>
      <c r="H285" s="893"/>
      <c r="I285" s="893"/>
      <c r="J285" s="893"/>
      <c r="K285" s="894"/>
    </row>
    <row r="286" spans="1:11" ht="15" customHeight="1" x14ac:dyDescent="0.25">
      <c r="A286" s="892"/>
      <c r="B286" s="893"/>
      <c r="C286" s="893"/>
      <c r="D286" s="893"/>
      <c r="E286" s="893"/>
      <c r="F286" s="894"/>
      <c r="G286" s="892"/>
      <c r="H286" s="893"/>
      <c r="I286" s="893"/>
      <c r="J286" s="893"/>
      <c r="K286" s="894"/>
    </row>
    <row r="287" spans="1:11" ht="15" customHeight="1" x14ac:dyDescent="0.25">
      <c r="A287" s="892"/>
      <c r="B287" s="893"/>
      <c r="C287" s="893"/>
      <c r="D287" s="893"/>
      <c r="E287" s="893"/>
      <c r="F287" s="894"/>
      <c r="G287" s="892"/>
      <c r="H287" s="893"/>
      <c r="I287" s="893"/>
      <c r="J287" s="893"/>
      <c r="K287" s="894"/>
    </row>
    <row r="288" spans="1:11" ht="15" customHeight="1" x14ac:dyDescent="0.25">
      <c r="A288" s="892"/>
      <c r="B288" s="893"/>
      <c r="C288" s="893"/>
      <c r="D288" s="893"/>
      <c r="E288" s="893"/>
      <c r="F288" s="894"/>
      <c r="G288" s="892"/>
      <c r="H288" s="893"/>
      <c r="I288" s="893"/>
      <c r="J288" s="893"/>
      <c r="K288" s="894"/>
    </row>
    <row r="289" spans="1:11" ht="15" customHeight="1" x14ac:dyDescent="0.25">
      <c r="A289" s="892"/>
      <c r="B289" s="893"/>
      <c r="C289" s="893"/>
      <c r="D289" s="893"/>
      <c r="E289" s="893"/>
      <c r="F289" s="894"/>
      <c r="G289" s="892"/>
      <c r="H289" s="893"/>
      <c r="I289" s="893"/>
      <c r="J289" s="893"/>
      <c r="K289" s="894"/>
    </row>
    <row r="290" spans="1:11" ht="15" customHeight="1" x14ac:dyDescent="0.25">
      <c r="A290" s="892"/>
      <c r="B290" s="893"/>
      <c r="C290" s="893"/>
      <c r="D290" s="893"/>
      <c r="E290" s="893"/>
      <c r="F290" s="894"/>
      <c r="G290" s="892"/>
      <c r="H290" s="893"/>
      <c r="I290" s="893"/>
      <c r="J290" s="893"/>
      <c r="K290" s="894"/>
    </row>
    <row r="291" spans="1:11" ht="15" customHeight="1" x14ac:dyDescent="0.25">
      <c r="A291" s="892"/>
      <c r="B291" s="893"/>
      <c r="C291" s="893"/>
      <c r="D291" s="893"/>
      <c r="E291" s="893"/>
      <c r="F291" s="894"/>
      <c r="G291" s="892"/>
      <c r="H291" s="893"/>
      <c r="I291" s="893"/>
      <c r="J291" s="893"/>
      <c r="K291" s="894"/>
    </row>
    <row r="292" spans="1:11" ht="15" customHeight="1" x14ac:dyDescent="0.25">
      <c r="A292" s="892"/>
      <c r="B292" s="893"/>
      <c r="C292" s="893"/>
      <c r="D292" s="893"/>
      <c r="E292" s="893"/>
      <c r="F292" s="894"/>
      <c r="G292" s="892"/>
      <c r="H292" s="893"/>
      <c r="I292" s="893"/>
      <c r="J292" s="893"/>
      <c r="K292" s="894"/>
    </row>
    <row r="293" spans="1:11" ht="6" customHeight="1" thickBot="1" x14ac:dyDescent="0.3">
      <c r="A293" s="892"/>
      <c r="B293" s="893"/>
      <c r="C293" s="893"/>
      <c r="D293" s="893"/>
      <c r="E293" s="893"/>
      <c r="F293" s="894"/>
      <c r="G293" s="892"/>
      <c r="H293" s="893"/>
      <c r="I293" s="893"/>
      <c r="J293" s="893"/>
      <c r="K293" s="894"/>
    </row>
    <row r="294" spans="1:11" x14ac:dyDescent="0.25">
      <c r="A294" s="1047" t="s">
        <v>1317</v>
      </c>
      <c r="B294" s="1048"/>
      <c r="C294" s="1048"/>
      <c r="D294" s="1048"/>
      <c r="E294" s="1048"/>
      <c r="F294" s="1049"/>
      <c r="G294" s="1036" t="s">
        <v>1318</v>
      </c>
      <c r="H294" s="1042"/>
      <c r="I294" s="1042"/>
      <c r="J294" s="1042"/>
      <c r="K294" s="1043"/>
    </row>
    <row r="295" spans="1:11" ht="15.75" thickBot="1" x14ac:dyDescent="0.3">
      <c r="A295" s="1050"/>
      <c r="B295" s="1051"/>
      <c r="C295" s="1051"/>
      <c r="D295" s="1051"/>
      <c r="E295" s="1051"/>
      <c r="F295" s="1052"/>
      <c r="G295" s="1044"/>
      <c r="H295" s="1045"/>
      <c r="I295" s="1045"/>
      <c r="J295" s="1045"/>
      <c r="K295" s="1046"/>
    </row>
    <row r="296" spans="1:11" x14ac:dyDescent="0.25">
      <c r="A296" s="895" t="s">
        <v>501</v>
      </c>
      <c r="B296" s="896"/>
      <c r="C296" s="896"/>
      <c r="D296" s="896"/>
      <c r="E296" s="896"/>
      <c r="F296" s="897"/>
      <c r="G296" s="895" t="s">
        <v>502</v>
      </c>
      <c r="H296" s="896"/>
      <c r="I296" s="896"/>
      <c r="J296" s="896"/>
      <c r="K296" s="897"/>
    </row>
    <row r="297" spans="1:11" x14ac:dyDescent="0.25">
      <c r="A297" s="892"/>
      <c r="B297" s="893"/>
      <c r="C297" s="893"/>
      <c r="D297" s="893"/>
      <c r="E297" s="893"/>
      <c r="F297" s="894"/>
      <c r="G297" s="892"/>
      <c r="H297" s="893"/>
      <c r="I297" s="893"/>
      <c r="J297" s="893"/>
      <c r="K297" s="894"/>
    </row>
    <row r="298" spans="1:11" x14ac:dyDescent="0.25">
      <c r="A298" s="892"/>
      <c r="B298" s="893"/>
      <c r="C298" s="893"/>
      <c r="D298" s="893"/>
      <c r="E298" s="893"/>
      <c r="F298" s="894"/>
      <c r="G298" s="892"/>
      <c r="H298" s="893"/>
      <c r="I298" s="893"/>
      <c r="J298" s="893"/>
      <c r="K298" s="894"/>
    </row>
    <row r="299" spans="1:11" x14ac:dyDescent="0.25">
      <c r="A299" s="892"/>
      <c r="B299" s="893"/>
      <c r="C299" s="893"/>
      <c r="D299" s="893"/>
      <c r="E299" s="893"/>
      <c r="F299" s="894"/>
      <c r="G299" s="892"/>
      <c r="H299" s="893"/>
      <c r="I299" s="893"/>
      <c r="J299" s="893"/>
      <c r="K299" s="894"/>
    </row>
    <row r="300" spans="1:11" x14ac:dyDescent="0.25">
      <c r="A300" s="892"/>
      <c r="B300" s="893"/>
      <c r="C300" s="893"/>
      <c r="D300" s="893"/>
      <c r="E300" s="893"/>
      <c r="F300" s="894"/>
      <c r="G300" s="892"/>
      <c r="H300" s="893"/>
      <c r="I300" s="893"/>
      <c r="J300" s="893"/>
      <c r="K300" s="894"/>
    </row>
    <row r="301" spans="1:11" x14ac:dyDescent="0.25">
      <c r="A301" s="892"/>
      <c r="B301" s="893"/>
      <c r="C301" s="893"/>
      <c r="D301" s="893"/>
      <c r="E301" s="893"/>
      <c r="F301" s="894"/>
      <c r="G301" s="892"/>
      <c r="H301" s="893"/>
      <c r="I301" s="893"/>
      <c r="J301" s="893"/>
      <c r="K301" s="894"/>
    </row>
    <row r="302" spans="1:11" x14ac:dyDescent="0.25">
      <c r="A302" s="892"/>
      <c r="B302" s="893"/>
      <c r="C302" s="893"/>
      <c r="D302" s="893"/>
      <c r="E302" s="893"/>
      <c r="F302" s="894"/>
      <c r="G302" s="892"/>
      <c r="H302" s="893"/>
      <c r="I302" s="893"/>
      <c r="J302" s="893"/>
      <c r="K302" s="894"/>
    </row>
    <row r="303" spans="1:11" x14ac:dyDescent="0.25">
      <c r="A303" s="892"/>
      <c r="B303" s="893"/>
      <c r="C303" s="893"/>
      <c r="D303" s="893"/>
      <c r="E303" s="893"/>
      <c r="F303" s="894"/>
      <c r="G303" s="892"/>
      <c r="H303" s="893"/>
      <c r="I303" s="893"/>
      <c r="J303" s="893"/>
      <c r="K303" s="894"/>
    </row>
    <row r="304" spans="1:11" x14ac:dyDescent="0.25">
      <c r="A304" s="892"/>
      <c r="B304" s="893"/>
      <c r="C304" s="893"/>
      <c r="D304" s="893"/>
      <c r="E304" s="893"/>
      <c r="F304" s="894"/>
      <c r="G304" s="892"/>
      <c r="H304" s="893"/>
      <c r="I304" s="893"/>
      <c r="J304" s="893"/>
      <c r="K304" s="894"/>
    </row>
    <row r="305" spans="1:11" x14ac:dyDescent="0.25">
      <c r="A305" s="892"/>
      <c r="B305" s="893"/>
      <c r="C305" s="893"/>
      <c r="D305" s="893"/>
      <c r="E305" s="893"/>
      <c r="F305" s="894"/>
      <c r="G305" s="892"/>
      <c r="H305" s="893"/>
      <c r="I305" s="893"/>
      <c r="J305" s="893"/>
      <c r="K305" s="894"/>
    </row>
    <row r="306" spans="1:11" x14ac:dyDescent="0.25">
      <c r="A306" s="892"/>
      <c r="B306" s="893"/>
      <c r="C306" s="893"/>
      <c r="D306" s="893"/>
      <c r="E306" s="893"/>
      <c r="F306" s="894"/>
      <c r="G306" s="892"/>
      <c r="H306" s="893"/>
      <c r="I306" s="893"/>
      <c r="J306" s="893"/>
      <c r="K306" s="894"/>
    </row>
    <row r="307" spans="1:11" x14ac:dyDescent="0.25">
      <c r="A307" s="892"/>
      <c r="B307" s="893"/>
      <c r="C307" s="893"/>
      <c r="D307" s="893"/>
      <c r="E307" s="893"/>
      <c r="F307" s="894"/>
      <c r="G307" s="892"/>
      <c r="H307" s="893"/>
      <c r="I307" s="893"/>
      <c r="J307" s="893"/>
      <c r="K307" s="894"/>
    </row>
    <row r="308" spans="1:11" x14ac:dyDescent="0.25">
      <c r="A308" s="892"/>
      <c r="B308" s="893"/>
      <c r="C308" s="893"/>
      <c r="D308" s="893"/>
      <c r="E308" s="893"/>
      <c r="F308" s="894"/>
      <c r="G308" s="892"/>
      <c r="H308" s="893"/>
      <c r="I308" s="893"/>
      <c r="J308" s="893"/>
      <c r="K308" s="894"/>
    </row>
    <row r="309" spans="1:11" ht="15.75" thickBot="1" x14ac:dyDescent="0.3">
      <c r="A309" s="892"/>
      <c r="B309" s="893"/>
      <c r="C309" s="893"/>
      <c r="D309" s="893"/>
      <c r="E309" s="893"/>
      <c r="F309" s="894"/>
      <c r="G309" s="892"/>
      <c r="H309" s="893"/>
      <c r="I309" s="893"/>
      <c r="J309" s="893"/>
      <c r="K309" s="894"/>
    </row>
    <row r="310" spans="1:11" x14ac:dyDescent="0.25">
      <c r="A310" s="1036" t="s">
        <v>1319</v>
      </c>
      <c r="B310" s="1042"/>
      <c r="C310" s="1042"/>
      <c r="D310" s="1042"/>
      <c r="E310" s="1042"/>
      <c r="F310" s="1043"/>
      <c r="G310" s="1036" t="s">
        <v>1320</v>
      </c>
      <c r="H310" s="1042"/>
      <c r="I310" s="1042"/>
      <c r="J310" s="1042"/>
      <c r="K310" s="1043"/>
    </row>
    <row r="311" spans="1:11" ht="31.5" customHeight="1" thickBot="1" x14ac:dyDescent="0.3">
      <c r="A311" s="1044"/>
      <c r="B311" s="1045"/>
      <c r="C311" s="1045"/>
      <c r="D311" s="1045"/>
      <c r="E311" s="1045"/>
      <c r="F311" s="1046"/>
      <c r="G311" s="1044"/>
      <c r="H311" s="1045"/>
      <c r="I311" s="1045"/>
      <c r="J311" s="1045"/>
      <c r="K311" s="1046"/>
    </row>
    <row r="312" spans="1:11" x14ac:dyDescent="0.25">
      <c r="A312" s="895" t="s">
        <v>501</v>
      </c>
      <c r="B312" s="896"/>
      <c r="C312" s="896"/>
      <c r="D312" s="896"/>
      <c r="E312" s="896"/>
      <c r="F312" s="897"/>
      <c r="G312" s="895" t="s">
        <v>502</v>
      </c>
      <c r="H312" s="896"/>
      <c r="I312" s="896"/>
      <c r="J312" s="896"/>
      <c r="K312" s="897"/>
    </row>
    <row r="313" spans="1:11" x14ac:dyDescent="0.25">
      <c r="A313" s="892"/>
      <c r="B313" s="893"/>
      <c r="C313" s="893"/>
      <c r="D313" s="893"/>
      <c r="E313" s="893"/>
      <c r="F313" s="894"/>
      <c r="G313" s="892"/>
      <c r="H313" s="893"/>
      <c r="I313" s="893"/>
      <c r="J313" s="893"/>
      <c r="K313" s="894"/>
    </row>
    <row r="314" spans="1:11" x14ac:dyDescent="0.25">
      <c r="A314" s="892"/>
      <c r="B314" s="893"/>
      <c r="C314" s="893"/>
      <c r="D314" s="893"/>
      <c r="E314" s="893"/>
      <c r="F314" s="894"/>
      <c r="G314" s="892"/>
      <c r="H314" s="893"/>
      <c r="I314" s="893"/>
      <c r="J314" s="893"/>
      <c r="K314" s="894"/>
    </row>
    <row r="315" spans="1:11" x14ac:dyDescent="0.25">
      <c r="A315" s="892"/>
      <c r="B315" s="893"/>
      <c r="C315" s="893"/>
      <c r="D315" s="893"/>
      <c r="E315" s="893"/>
      <c r="F315" s="894"/>
      <c r="G315" s="892"/>
      <c r="H315" s="893"/>
      <c r="I315" s="893"/>
      <c r="J315" s="893"/>
      <c r="K315" s="894"/>
    </row>
    <row r="316" spans="1:11" x14ac:dyDescent="0.25">
      <c r="A316" s="892"/>
      <c r="B316" s="893"/>
      <c r="C316" s="893"/>
      <c r="D316" s="893"/>
      <c r="E316" s="893"/>
      <c r="F316" s="894"/>
      <c r="G316" s="892"/>
      <c r="H316" s="893"/>
      <c r="I316" s="893"/>
      <c r="J316" s="893"/>
      <c r="K316" s="894"/>
    </row>
    <row r="317" spans="1:11" x14ac:dyDescent="0.25">
      <c r="A317" s="892"/>
      <c r="B317" s="893"/>
      <c r="C317" s="893"/>
      <c r="D317" s="893"/>
      <c r="E317" s="893"/>
      <c r="F317" s="894"/>
      <c r="G317" s="892"/>
      <c r="H317" s="893"/>
      <c r="I317" s="893"/>
      <c r="J317" s="893"/>
      <c r="K317" s="894"/>
    </row>
    <row r="318" spans="1:11" x14ac:dyDescent="0.25">
      <c r="A318" s="892"/>
      <c r="B318" s="893"/>
      <c r="C318" s="893"/>
      <c r="D318" s="893"/>
      <c r="E318" s="893"/>
      <c r="F318" s="894"/>
      <c r="G318" s="892"/>
      <c r="H318" s="893"/>
      <c r="I318" s="893"/>
      <c r="J318" s="893"/>
      <c r="K318" s="894"/>
    </row>
    <row r="319" spans="1:11" x14ac:dyDescent="0.25">
      <c r="A319" s="892"/>
      <c r="B319" s="893"/>
      <c r="C319" s="893"/>
      <c r="D319" s="893"/>
      <c r="E319" s="893"/>
      <c r="F319" s="894"/>
      <c r="G319" s="892"/>
      <c r="H319" s="893"/>
      <c r="I319" s="893"/>
      <c r="J319" s="893"/>
      <c r="K319" s="894"/>
    </row>
    <row r="320" spans="1:11" x14ac:dyDescent="0.25">
      <c r="A320" s="892"/>
      <c r="B320" s="893"/>
      <c r="C320" s="893"/>
      <c r="D320" s="893"/>
      <c r="E320" s="893"/>
      <c r="F320" s="894"/>
      <c r="G320" s="892"/>
      <c r="H320" s="893"/>
      <c r="I320" s="893"/>
      <c r="J320" s="893"/>
      <c r="K320" s="894"/>
    </row>
    <row r="321" spans="1:11" x14ac:dyDescent="0.25">
      <c r="A321" s="892"/>
      <c r="B321" s="893"/>
      <c r="C321" s="893"/>
      <c r="D321" s="893"/>
      <c r="E321" s="893"/>
      <c r="F321" s="894"/>
      <c r="G321" s="892"/>
      <c r="H321" s="893"/>
      <c r="I321" s="893"/>
      <c r="J321" s="893"/>
      <c r="K321" s="894"/>
    </row>
    <row r="322" spans="1:11" x14ac:dyDescent="0.25">
      <c r="A322" s="892"/>
      <c r="B322" s="893"/>
      <c r="C322" s="893"/>
      <c r="D322" s="893"/>
      <c r="E322" s="893"/>
      <c r="F322" s="894"/>
      <c r="G322" s="892"/>
      <c r="H322" s="893"/>
      <c r="I322" s="893"/>
      <c r="J322" s="893"/>
      <c r="K322" s="894"/>
    </row>
    <row r="323" spans="1:11" x14ac:dyDescent="0.25">
      <c r="A323" s="892"/>
      <c r="B323" s="893"/>
      <c r="C323" s="893"/>
      <c r="D323" s="893"/>
      <c r="E323" s="893"/>
      <c r="F323" s="894"/>
      <c r="G323" s="892"/>
      <c r="H323" s="893"/>
      <c r="I323" s="893"/>
      <c r="J323" s="893"/>
      <c r="K323" s="894"/>
    </row>
    <row r="324" spans="1:11" x14ac:dyDescent="0.25">
      <c r="A324" s="892"/>
      <c r="B324" s="893"/>
      <c r="C324" s="893"/>
      <c r="D324" s="893"/>
      <c r="E324" s="893"/>
      <c r="F324" s="894"/>
      <c r="G324" s="892"/>
      <c r="H324" s="893"/>
      <c r="I324" s="893"/>
      <c r="J324" s="893"/>
      <c r="K324" s="894"/>
    </row>
    <row r="325" spans="1:11" ht="15.75" thickBot="1" x14ac:dyDescent="0.3">
      <c r="A325" s="892"/>
      <c r="B325" s="893"/>
      <c r="C325" s="893"/>
      <c r="D325" s="893"/>
      <c r="E325" s="893"/>
      <c r="F325" s="894"/>
      <c r="G325" s="892"/>
      <c r="H325" s="893"/>
      <c r="I325" s="893"/>
      <c r="J325" s="893"/>
      <c r="K325" s="894"/>
    </row>
    <row r="326" spans="1:11" x14ac:dyDescent="0.25">
      <c r="A326" s="1036" t="s">
        <v>1110</v>
      </c>
      <c r="B326" s="1042"/>
      <c r="C326" s="1042"/>
      <c r="D326" s="1042"/>
      <c r="E326" s="1042"/>
      <c r="F326" s="1043"/>
      <c r="G326" s="1036" t="s">
        <v>1111</v>
      </c>
      <c r="H326" s="1042"/>
      <c r="I326" s="1042"/>
      <c r="J326" s="1042"/>
      <c r="K326" s="1043"/>
    </row>
    <row r="327" spans="1:11" ht="15.75" thickBot="1" x14ac:dyDescent="0.3">
      <c r="A327" s="1044"/>
      <c r="B327" s="1045"/>
      <c r="C327" s="1045"/>
      <c r="D327" s="1045"/>
      <c r="E327" s="1045"/>
      <c r="F327" s="1046"/>
      <c r="G327" s="1044"/>
      <c r="H327" s="1045"/>
      <c r="I327" s="1045"/>
      <c r="J327" s="1045"/>
      <c r="K327" s="1046"/>
    </row>
    <row r="328" spans="1:11" x14ac:dyDescent="0.25">
      <c r="A328" s="895" t="s">
        <v>499</v>
      </c>
      <c r="B328" s="896"/>
      <c r="C328" s="896"/>
      <c r="D328" s="896"/>
      <c r="E328" s="896"/>
      <c r="F328" s="897"/>
      <c r="G328" s="895"/>
      <c r="H328" s="896"/>
      <c r="I328" s="896"/>
      <c r="J328" s="896"/>
      <c r="K328" s="897"/>
    </row>
    <row r="329" spans="1:11" x14ac:dyDescent="0.25">
      <c r="A329" s="892"/>
      <c r="B329" s="893"/>
      <c r="C329" s="893"/>
      <c r="D329" s="893"/>
      <c r="E329" s="893"/>
      <c r="F329" s="894"/>
      <c r="G329" s="892"/>
      <c r="H329" s="893"/>
      <c r="I329" s="893"/>
      <c r="J329" s="893"/>
      <c r="K329" s="894"/>
    </row>
    <row r="330" spans="1:11" x14ac:dyDescent="0.25">
      <c r="A330" s="892"/>
      <c r="B330" s="893"/>
      <c r="C330" s="893"/>
      <c r="D330" s="893"/>
      <c r="E330" s="893"/>
      <c r="F330" s="894"/>
      <c r="G330" s="892"/>
      <c r="H330" s="893"/>
      <c r="I330" s="893"/>
      <c r="J330" s="893"/>
      <c r="K330" s="894"/>
    </row>
    <row r="331" spans="1:11" x14ac:dyDescent="0.25">
      <c r="A331" s="892"/>
      <c r="B331" s="893"/>
      <c r="C331" s="893"/>
      <c r="D331" s="893"/>
      <c r="E331" s="893"/>
      <c r="F331" s="894"/>
      <c r="G331" s="892"/>
      <c r="H331" s="893"/>
      <c r="I331" s="893"/>
      <c r="J331" s="893"/>
      <c r="K331" s="894"/>
    </row>
    <row r="332" spans="1:11" x14ac:dyDescent="0.25">
      <c r="A332" s="892"/>
      <c r="B332" s="893"/>
      <c r="C332" s="893"/>
      <c r="D332" s="893"/>
      <c r="E332" s="893"/>
      <c r="F332" s="894"/>
      <c r="G332" s="892"/>
      <c r="H332" s="893"/>
      <c r="I332" s="893"/>
      <c r="J332" s="893"/>
      <c r="K332" s="894"/>
    </row>
    <row r="333" spans="1:11" x14ac:dyDescent="0.25">
      <c r="A333" s="892"/>
      <c r="B333" s="893"/>
      <c r="C333" s="893"/>
      <c r="D333" s="893"/>
      <c r="E333" s="893"/>
      <c r="F333" s="894"/>
      <c r="G333" s="892"/>
      <c r="H333" s="893"/>
      <c r="I333" s="893"/>
      <c r="J333" s="893"/>
      <c r="K333" s="894"/>
    </row>
    <row r="334" spans="1:11" x14ac:dyDescent="0.25">
      <c r="A334" s="892"/>
      <c r="B334" s="893"/>
      <c r="C334" s="893"/>
      <c r="D334" s="893"/>
      <c r="E334" s="893"/>
      <c r="F334" s="894"/>
      <c r="G334" s="892"/>
      <c r="H334" s="893"/>
      <c r="I334" s="893"/>
      <c r="J334" s="893"/>
      <c r="K334" s="894"/>
    </row>
    <row r="335" spans="1:11" x14ac:dyDescent="0.25">
      <c r="A335" s="892"/>
      <c r="B335" s="893"/>
      <c r="C335" s="893"/>
      <c r="D335" s="893"/>
      <c r="E335" s="893"/>
      <c r="F335" s="894"/>
      <c r="G335" s="892"/>
      <c r="H335" s="893"/>
      <c r="I335" s="893"/>
      <c r="J335" s="893"/>
      <c r="K335" s="894"/>
    </row>
    <row r="336" spans="1:11" x14ac:dyDescent="0.25">
      <c r="A336" s="892"/>
      <c r="B336" s="893"/>
      <c r="C336" s="893"/>
      <c r="D336" s="893"/>
      <c r="E336" s="893"/>
      <c r="F336" s="894"/>
      <c r="G336" s="892"/>
      <c r="H336" s="893"/>
      <c r="I336" s="893"/>
      <c r="J336" s="893"/>
      <c r="K336" s="894"/>
    </row>
    <row r="337" spans="1:11" x14ac:dyDescent="0.25">
      <c r="A337" s="892"/>
      <c r="B337" s="893"/>
      <c r="C337" s="893"/>
      <c r="D337" s="893"/>
      <c r="E337" s="893"/>
      <c r="F337" s="894"/>
      <c r="G337" s="892"/>
      <c r="H337" s="893"/>
      <c r="I337" s="893"/>
      <c r="J337" s="893"/>
      <c r="K337" s="894"/>
    </row>
    <row r="338" spans="1:11" x14ac:dyDescent="0.25">
      <c r="A338" s="892"/>
      <c r="B338" s="893"/>
      <c r="C338" s="893"/>
      <c r="D338" s="893"/>
      <c r="E338" s="893"/>
      <c r="F338" s="894"/>
      <c r="G338" s="892"/>
      <c r="H338" s="893"/>
      <c r="I338" s="893"/>
      <c r="J338" s="893"/>
      <c r="K338" s="894"/>
    </row>
    <row r="339" spans="1:11" x14ac:dyDescent="0.25">
      <c r="A339" s="892"/>
      <c r="B339" s="893"/>
      <c r="C339" s="893"/>
      <c r="D339" s="893"/>
      <c r="E339" s="893"/>
      <c r="F339" s="894"/>
      <c r="G339" s="892"/>
      <c r="H339" s="893"/>
      <c r="I339" s="893"/>
      <c r="J339" s="893"/>
      <c r="K339" s="894"/>
    </row>
    <row r="340" spans="1:11" x14ac:dyDescent="0.25">
      <c r="A340" s="892"/>
      <c r="B340" s="893"/>
      <c r="C340" s="893"/>
      <c r="D340" s="893"/>
      <c r="E340" s="893"/>
      <c r="F340" s="894"/>
      <c r="G340" s="892"/>
      <c r="H340" s="893"/>
      <c r="I340" s="893"/>
      <c r="J340" s="893"/>
      <c r="K340" s="894"/>
    </row>
    <row r="341" spans="1:11" ht="15.75" thickBot="1" x14ac:dyDescent="0.3">
      <c r="A341" s="892"/>
      <c r="B341" s="893"/>
      <c r="C341" s="893"/>
      <c r="D341" s="893"/>
      <c r="E341" s="893"/>
      <c r="F341" s="894"/>
      <c r="G341" s="892"/>
      <c r="H341" s="893"/>
      <c r="I341" s="893"/>
      <c r="J341" s="893"/>
      <c r="K341" s="894"/>
    </row>
    <row r="342" spans="1:11" x14ac:dyDescent="0.25">
      <c r="A342" s="1047" t="s">
        <v>1321</v>
      </c>
      <c r="B342" s="1048"/>
      <c r="C342" s="1048"/>
      <c r="D342" s="1048"/>
      <c r="E342" s="1048"/>
      <c r="F342" s="1049"/>
      <c r="G342" s="1036" t="s">
        <v>1322</v>
      </c>
      <c r="H342" s="1042"/>
      <c r="I342" s="1042"/>
      <c r="J342" s="1042"/>
      <c r="K342" s="1043"/>
    </row>
    <row r="343" spans="1:11" ht="22.5" customHeight="1" thickBot="1" x14ac:dyDescent="0.3">
      <c r="A343" s="1050"/>
      <c r="B343" s="1051"/>
      <c r="C343" s="1051"/>
      <c r="D343" s="1051"/>
      <c r="E343" s="1051"/>
      <c r="F343" s="1052"/>
      <c r="G343" s="1044"/>
      <c r="H343" s="1045"/>
      <c r="I343" s="1045"/>
      <c r="J343" s="1045"/>
      <c r="K343" s="1046"/>
    </row>
    <row r="344" spans="1:11" x14ac:dyDescent="0.25">
      <c r="A344" s="895"/>
      <c r="B344" s="896"/>
      <c r="C344" s="896"/>
      <c r="D344" s="896"/>
      <c r="E344" s="896"/>
      <c r="F344" s="897"/>
      <c r="G344" s="895"/>
      <c r="H344" s="896"/>
      <c r="I344" s="896"/>
      <c r="J344" s="896"/>
      <c r="K344" s="897"/>
    </row>
    <row r="345" spans="1:11" x14ac:dyDescent="0.25">
      <c r="A345" s="892"/>
      <c r="B345" s="893"/>
      <c r="C345" s="893"/>
      <c r="D345" s="893"/>
      <c r="E345" s="893"/>
      <c r="F345" s="894"/>
      <c r="G345" s="892"/>
      <c r="H345" s="893"/>
      <c r="I345" s="893"/>
      <c r="J345" s="893"/>
      <c r="K345" s="894"/>
    </row>
    <row r="346" spans="1:11" x14ac:dyDescent="0.25">
      <c r="A346" s="892"/>
      <c r="B346" s="893"/>
      <c r="C346" s="893"/>
      <c r="D346" s="893"/>
      <c r="E346" s="893"/>
      <c r="F346" s="894"/>
      <c r="G346" s="892"/>
      <c r="H346" s="893"/>
      <c r="I346" s="893"/>
      <c r="J346" s="893"/>
      <c r="K346" s="894"/>
    </row>
    <row r="347" spans="1:11" x14ac:dyDescent="0.25">
      <c r="A347" s="892"/>
      <c r="B347" s="893"/>
      <c r="C347" s="893"/>
      <c r="D347" s="893"/>
      <c r="E347" s="893"/>
      <c r="F347" s="894"/>
      <c r="G347" s="892"/>
      <c r="H347" s="893"/>
      <c r="I347" s="893"/>
      <c r="J347" s="893"/>
      <c r="K347" s="894"/>
    </row>
    <row r="348" spans="1:11" x14ac:dyDescent="0.25">
      <c r="A348" s="892"/>
      <c r="B348" s="893"/>
      <c r="C348" s="893"/>
      <c r="D348" s="893"/>
      <c r="E348" s="893"/>
      <c r="F348" s="894"/>
      <c r="G348" s="892"/>
      <c r="H348" s="893"/>
      <c r="I348" s="893"/>
      <c r="J348" s="893"/>
      <c r="K348" s="894"/>
    </row>
    <row r="349" spans="1:11" x14ac:dyDescent="0.25">
      <c r="A349" s="892"/>
      <c r="B349" s="893"/>
      <c r="C349" s="893"/>
      <c r="D349" s="893"/>
      <c r="E349" s="893"/>
      <c r="F349" s="894"/>
      <c r="G349" s="892"/>
      <c r="H349" s="893"/>
      <c r="I349" s="893"/>
      <c r="J349" s="893"/>
      <c r="K349" s="894"/>
    </row>
    <row r="350" spans="1:11" x14ac:dyDescent="0.25">
      <c r="A350" s="892"/>
      <c r="B350" s="893"/>
      <c r="C350" s="893"/>
      <c r="D350" s="893"/>
      <c r="E350" s="893"/>
      <c r="F350" s="894"/>
      <c r="G350" s="892"/>
      <c r="H350" s="893"/>
      <c r="I350" s="893"/>
      <c r="J350" s="893"/>
      <c r="K350" s="894"/>
    </row>
    <row r="351" spans="1:11" x14ac:dyDescent="0.25">
      <c r="A351" s="892"/>
      <c r="B351" s="893"/>
      <c r="C351" s="893"/>
      <c r="D351" s="893"/>
      <c r="E351" s="893"/>
      <c r="F351" s="894"/>
      <c r="G351" s="892"/>
      <c r="H351" s="893"/>
      <c r="I351" s="893"/>
      <c r="J351" s="893"/>
      <c r="K351" s="894"/>
    </row>
    <row r="352" spans="1:11" x14ac:dyDescent="0.25">
      <c r="A352" s="892"/>
      <c r="B352" s="893"/>
      <c r="C352" s="893"/>
      <c r="D352" s="893"/>
      <c r="E352" s="893"/>
      <c r="F352" s="894"/>
      <c r="G352" s="892"/>
      <c r="H352" s="893"/>
      <c r="I352" s="893"/>
      <c r="J352" s="893"/>
      <c r="K352" s="894"/>
    </row>
    <row r="353" spans="1:11" x14ac:dyDescent="0.25">
      <c r="A353" s="892"/>
      <c r="B353" s="893"/>
      <c r="C353" s="893"/>
      <c r="D353" s="893"/>
      <c r="E353" s="893"/>
      <c r="F353" s="894"/>
      <c r="G353" s="892"/>
      <c r="H353" s="893"/>
      <c r="I353" s="893"/>
      <c r="J353" s="893"/>
      <c r="K353" s="894"/>
    </row>
    <row r="354" spans="1:11" x14ac:dyDescent="0.25">
      <c r="A354" s="892"/>
      <c r="B354" s="893"/>
      <c r="C354" s="893"/>
      <c r="D354" s="893"/>
      <c r="E354" s="893"/>
      <c r="F354" s="894"/>
      <c r="G354" s="892"/>
      <c r="H354" s="893"/>
      <c r="I354" s="893"/>
      <c r="J354" s="893"/>
      <c r="K354" s="894"/>
    </row>
    <row r="355" spans="1:11" x14ac:dyDescent="0.25">
      <c r="A355" s="892"/>
      <c r="B355" s="893"/>
      <c r="C355" s="893"/>
      <c r="D355" s="893"/>
      <c r="E355" s="893"/>
      <c r="F355" s="894"/>
      <c r="G355" s="892"/>
      <c r="H355" s="893"/>
      <c r="I355" s="893"/>
      <c r="J355" s="893"/>
      <c r="K355" s="894"/>
    </row>
    <row r="356" spans="1:11" x14ac:dyDescent="0.25">
      <c r="A356" s="892"/>
      <c r="B356" s="893"/>
      <c r="C356" s="893"/>
      <c r="D356" s="893"/>
      <c r="E356" s="893"/>
      <c r="F356" s="894"/>
      <c r="G356" s="892"/>
      <c r="H356" s="893"/>
      <c r="I356" s="893"/>
      <c r="J356" s="893"/>
      <c r="K356" s="894"/>
    </row>
    <row r="357" spans="1:11" ht="15.75" thickBot="1" x14ac:dyDescent="0.3">
      <c r="A357" s="892"/>
      <c r="B357" s="893"/>
      <c r="C357" s="893"/>
      <c r="D357" s="893"/>
      <c r="E357" s="893"/>
      <c r="F357" s="894"/>
      <c r="G357" s="892"/>
      <c r="H357" s="893"/>
      <c r="I357" s="893"/>
      <c r="J357" s="893"/>
      <c r="K357" s="894"/>
    </row>
    <row r="358" spans="1:11" x14ac:dyDescent="0.25">
      <c r="A358" s="1047" t="s">
        <v>1323</v>
      </c>
      <c r="B358" s="1048"/>
      <c r="C358" s="1048"/>
      <c r="D358" s="1048"/>
      <c r="E358" s="1048"/>
      <c r="F358" s="1049"/>
      <c r="G358" s="1036" t="s">
        <v>1323</v>
      </c>
      <c r="H358" s="1042"/>
      <c r="I358" s="1042"/>
      <c r="J358" s="1042"/>
      <c r="K358" s="1043"/>
    </row>
    <row r="359" spans="1:11" ht="15.75" thickBot="1" x14ac:dyDescent="0.3">
      <c r="A359" s="1050"/>
      <c r="B359" s="1051"/>
      <c r="C359" s="1051"/>
      <c r="D359" s="1051"/>
      <c r="E359" s="1051"/>
      <c r="F359" s="1052"/>
      <c r="G359" s="1044"/>
      <c r="H359" s="1045"/>
      <c r="I359" s="1045"/>
      <c r="J359" s="1045"/>
      <c r="K359" s="1046"/>
    </row>
    <row r="360" spans="1:11" ht="15.75" hidden="1" thickBot="1" x14ac:dyDescent="0.3">
      <c r="A360" s="895" t="s">
        <v>501</v>
      </c>
      <c r="B360" s="896"/>
      <c r="C360" s="896"/>
      <c r="D360" s="896"/>
      <c r="E360" s="896"/>
      <c r="F360" s="897"/>
      <c r="G360" s="895" t="s">
        <v>502</v>
      </c>
      <c r="H360" s="896"/>
      <c r="I360" s="896"/>
      <c r="J360" s="896"/>
      <c r="K360" s="897"/>
    </row>
    <row r="361" spans="1:11" ht="15.75" hidden="1" thickBot="1" x14ac:dyDescent="0.3">
      <c r="A361" s="892"/>
      <c r="B361" s="893"/>
      <c r="C361" s="893"/>
      <c r="D361" s="893"/>
      <c r="E361" s="893"/>
      <c r="F361" s="894"/>
      <c r="G361" s="892"/>
      <c r="H361" s="893"/>
      <c r="I361" s="893"/>
      <c r="J361" s="893"/>
      <c r="K361" s="894"/>
    </row>
    <row r="362" spans="1:11" ht="15.75" hidden="1" thickBot="1" x14ac:dyDescent="0.3">
      <c r="A362" s="892"/>
      <c r="B362" s="893"/>
      <c r="C362" s="893"/>
      <c r="D362" s="893"/>
      <c r="E362" s="893"/>
      <c r="F362" s="894"/>
      <c r="G362" s="892"/>
      <c r="H362" s="893"/>
      <c r="I362" s="893"/>
      <c r="J362" s="893"/>
      <c r="K362" s="894"/>
    </row>
    <row r="363" spans="1:11" ht="15.75" hidden="1" thickBot="1" x14ac:dyDescent="0.3">
      <c r="A363" s="892"/>
      <c r="B363" s="893"/>
      <c r="C363" s="893"/>
      <c r="D363" s="893"/>
      <c r="E363" s="893"/>
      <c r="F363" s="894"/>
      <c r="G363" s="892"/>
      <c r="H363" s="893"/>
      <c r="I363" s="893"/>
      <c r="J363" s="893"/>
      <c r="K363" s="894"/>
    </row>
    <row r="364" spans="1:11" ht="15.75" hidden="1" thickBot="1" x14ac:dyDescent="0.3">
      <c r="A364" s="892"/>
      <c r="B364" s="893"/>
      <c r="C364" s="893"/>
      <c r="D364" s="893"/>
      <c r="E364" s="893"/>
      <c r="F364" s="894"/>
      <c r="G364" s="892"/>
      <c r="H364" s="893"/>
      <c r="I364" s="893"/>
      <c r="J364" s="893"/>
      <c r="K364" s="894"/>
    </row>
    <row r="365" spans="1:11" ht="15.75" hidden="1" thickBot="1" x14ac:dyDescent="0.3">
      <c r="A365" s="892"/>
      <c r="B365" s="893"/>
      <c r="C365" s="893"/>
      <c r="D365" s="893"/>
      <c r="E365" s="893"/>
      <c r="F365" s="894"/>
      <c r="G365" s="892"/>
      <c r="H365" s="893"/>
      <c r="I365" s="893"/>
      <c r="J365" s="893"/>
      <c r="K365" s="894"/>
    </row>
    <row r="366" spans="1:11" ht="15.75" hidden="1" thickBot="1" x14ac:dyDescent="0.3">
      <c r="A366" s="892"/>
      <c r="B366" s="893"/>
      <c r="C366" s="893"/>
      <c r="D366" s="893"/>
      <c r="E366" s="893"/>
      <c r="F366" s="894"/>
      <c r="G366" s="892"/>
      <c r="H366" s="893"/>
      <c r="I366" s="893"/>
      <c r="J366" s="893"/>
      <c r="K366" s="894"/>
    </row>
    <row r="367" spans="1:11" ht="15.75" hidden="1" thickBot="1" x14ac:dyDescent="0.3">
      <c r="A367" s="892"/>
      <c r="B367" s="893"/>
      <c r="C367" s="893"/>
      <c r="D367" s="893"/>
      <c r="E367" s="893"/>
      <c r="F367" s="894"/>
      <c r="G367" s="892"/>
      <c r="H367" s="893"/>
      <c r="I367" s="893"/>
      <c r="J367" s="893"/>
      <c r="K367" s="894"/>
    </row>
    <row r="368" spans="1:11" ht="15.75" hidden="1" thickBot="1" x14ac:dyDescent="0.3">
      <c r="A368" s="892"/>
      <c r="B368" s="893"/>
      <c r="C368" s="893"/>
      <c r="D368" s="893"/>
      <c r="E368" s="893"/>
      <c r="F368" s="894"/>
      <c r="G368" s="892"/>
      <c r="H368" s="893"/>
      <c r="I368" s="893"/>
      <c r="J368" s="893"/>
      <c r="K368" s="894"/>
    </row>
    <row r="369" spans="1:11" ht="15.75" hidden="1" thickBot="1" x14ac:dyDescent="0.3">
      <c r="A369" s="892"/>
      <c r="B369" s="893"/>
      <c r="C369" s="893"/>
      <c r="D369" s="893"/>
      <c r="E369" s="893"/>
      <c r="F369" s="894"/>
      <c r="G369" s="892"/>
      <c r="H369" s="893"/>
      <c r="I369" s="893"/>
      <c r="J369" s="893"/>
      <c r="K369" s="894"/>
    </row>
    <row r="370" spans="1:11" ht="15.75" hidden="1" thickBot="1" x14ac:dyDescent="0.3">
      <c r="A370" s="892"/>
      <c r="B370" s="893"/>
      <c r="C370" s="893"/>
      <c r="D370" s="893"/>
      <c r="E370" s="893"/>
      <c r="F370" s="894"/>
      <c r="G370" s="892"/>
      <c r="H370" s="893"/>
      <c r="I370" s="893"/>
      <c r="J370" s="893"/>
      <c r="K370" s="894"/>
    </row>
    <row r="371" spans="1:11" ht="15.75" hidden="1" thickBot="1" x14ac:dyDescent="0.3">
      <c r="A371" s="892"/>
      <c r="B371" s="893"/>
      <c r="C371" s="893"/>
      <c r="D371" s="893"/>
      <c r="E371" s="893"/>
      <c r="F371" s="894"/>
      <c r="G371" s="892"/>
      <c r="H371" s="893"/>
      <c r="I371" s="893"/>
      <c r="J371" s="893"/>
      <c r="K371" s="894"/>
    </row>
    <row r="372" spans="1:11" ht="15.75" hidden="1" thickBot="1" x14ac:dyDescent="0.3">
      <c r="A372" s="892"/>
      <c r="B372" s="893"/>
      <c r="C372" s="893"/>
      <c r="D372" s="893"/>
      <c r="E372" s="893"/>
      <c r="F372" s="894"/>
      <c r="G372" s="892"/>
      <c r="H372" s="893"/>
      <c r="I372" s="893"/>
      <c r="J372" s="893"/>
      <c r="K372" s="894"/>
    </row>
    <row r="373" spans="1:11" ht="15.75" hidden="1" thickBot="1" x14ac:dyDescent="0.3">
      <c r="A373" s="892"/>
      <c r="B373" s="893"/>
      <c r="C373" s="893"/>
      <c r="D373" s="893"/>
      <c r="E373" s="893"/>
      <c r="F373" s="894"/>
      <c r="G373" s="892"/>
      <c r="H373" s="893"/>
      <c r="I373" s="893"/>
      <c r="J373" s="893"/>
      <c r="K373" s="894"/>
    </row>
    <row r="374" spans="1:11" ht="15.75" hidden="1" thickBot="1" x14ac:dyDescent="0.3">
      <c r="A374" s="1036"/>
      <c r="B374" s="1042"/>
      <c r="C374" s="1042"/>
      <c r="D374" s="1042"/>
      <c r="E374" s="1042"/>
      <c r="F374" s="1043"/>
      <c r="G374" s="1036"/>
      <c r="H374" s="1042"/>
      <c r="I374" s="1042"/>
      <c r="J374" s="1042"/>
      <c r="K374" s="1043"/>
    </row>
    <row r="375" spans="1:11" ht="26.25" hidden="1" customHeight="1" thickBot="1" x14ac:dyDescent="0.3">
      <c r="A375" s="1044"/>
      <c r="B375" s="1045"/>
      <c r="C375" s="1045"/>
      <c r="D375" s="1045"/>
      <c r="E375" s="1045"/>
      <c r="F375" s="1046"/>
      <c r="G375" s="1044"/>
      <c r="H375" s="1045"/>
      <c r="I375" s="1045"/>
      <c r="J375" s="1045"/>
      <c r="K375" s="1046"/>
    </row>
    <row r="376" spans="1:11" x14ac:dyDescent="0.25">
      <c r="A376" s="895" t="s">
        <v>501</v>
      </c>
      <c r="B376" s="896"/>
      <c r="C376" s="896"/>
      <c r="D376" s="896"/>
      <c r="E376" s="896"/>
      <c r="F376" s="897"/>
      <c r="G376" s="895"/>
      <c r="H376" s="896"/>
      <c r="I376" s="896"/>
      <c r="J376" s="896"/>
      <c r="K376" s="897"/>
    </row>
    <row r="377" spans="1:11" x14ac:dyDescent="0.25">
      <c r="A377" s="892"/>
      <c r="B377" s="893"/>
      <c r="C377" s="893"/>
      <c r="D377" s="893"/>
      <c r="E377" s="893"/>
      <c r="F377" s="894"/>
      <c r="G377" s="892"/>
      <c r="H377" s="893"/>
      <c r="I377" s="893"/>
      <c r="J377" s="893"/>
      <c r="K377" s="894"/>
    </row>
    <row r="378" spans="1:11" x14ac:dyDescent="0.25">
      <c r="A378" s="892"/>
      <c r="B378" s="893"/>
      <c r="C378" s="893"/>
      <c r="D378" s="893"/>
      <c r="E378" s="893"/>
      <c r="F378" s="894"/>
      <c r="G378" s="892"/>
      <c r="H378" s="893"/>
      <c r="I378" s="893"/>
      <c r="J378" s="893"/>
      <c r="K378" s="894"/>
    </row>
    <row r="379" spans="1:11" x14ac:dyDescent="0.25">
      <c r="A379" s="892"/>
      <c r="B379" s="893"/>
      <c r="C379" s="893"/>
      <c r="D379" s="893"/>
      <c r="E379" s="893"/>
      <c r="F379" s="894"/>
      <c r="G379" s="892"/>
      <c r="H379" s="893"/>
      <c r="I379" s="893"/>
      <c r="J379" s="893"/>
      <c r="K379" s="894"/>
    </row>
    <row r="380" spans="1:11" x14ac:dyDescent="0.25">
      <c r="A380" s="892"/>
      <c r="B380" s="893"/>
      <c r="C380" s="893"/>
      <c r="D380" s="893"/>
      <c r="E380" s="893"/>
      <c r="F380" s="894"/>
      <c r="G380" s="892"/>
      <c r="H380" s="893"/>
      <c r="I380" s="893"/>
      <c r="J380" s="893"/>
      <c r="K380" s="894"/>
    </row>
    <row r="381" spans="1:11" x14ac:dyDescent="0.25">
      <c r="A381" s="892"/>
      <c r="B381" s="893"/>
      <c r="C381" s="893"/>
      <c r="D381" s="893"/>
      <c r="E381" s="893"/>
      <c r="F381" s="894"/>
      <c r="G381" s="892"/>
      <c r="H381" s="893"/>
      <c r="I381" s="893"/>
      <c r="J381" s="893"/>
      <c r="K381" s="894"/>
    </row>
    <row r="382" spans="1:11" x14ac:dyDescent="0.25">
      <c r="A382" s="892"/>
      <c r="B382" s="893"/>
      <c r="C382" s="893"/>
      <c r="D382" s="893"/>
      <c r="E382" s="893"/>
      <c r="F382" s="894"/>
      <c r="G382" s="892"/>
      <c r="H382" s="893"/>
      <c r="I382" s="893"/>
      <c r="J382" s="893"/>
      <c r="K382" s="894"/>
    </row>
    <row r="383" spans="1:11" x14ac:dyDescent="0.25">
      <c r="A383" s="892"/>
      <c r="B383" s="893"/>
      <c r="C383" s="893"/>
      <c r="D383" s="893"/>
      <c r="E383" s="893"/>
      <c r="F383" s="894"/>
      <c r="G383" s="892"/>
      <c r="H383" s="893"/>
      <c r="I383" s="893"/>
      <c r="J383" s="893"/>
      <c r="K383" s="894"/>
    </row>
    <row r="384" spans="1:11" x14ac:dyDescent="0.25">
      <c r="A384" s="892"/>
      <c r="B384" s="893"/>
      <c r="C384" s="893"/>
      <c r="D384" s="893"/>
      <c r="E384" s="893"/>
      <c r="F384" s="894"/>
      <c r="G384" s="892"/>
      <c r="H384" s="893"/>
      <c r="I384" s="893"/>
      <c r="J384" s="893"/>
      <c r="K384" s="894"/>
    </row>
    <row r="385" spans="1:11" x14ac:dyDescent="0.25">
      <c r="A385" s="892"/>
      <c r="B385" s="893"/>
      <c r="C385" s="893"/>
      <c r="D385" s="893"/>
      <c r="E385" s="893"/>
      <c r="F385" s="894"/>
      <c r="G385" s="892"/>
      <c r="H385" s="893"/>
      <c r="I385" s="893"/>
      <c r="J385" s="893"/>
      <c r="K385" s="894"/>
    </row>
    <row r="386" spans="1:11" x14ac:dyDescent="0.25">
      <c r="A386" s="892"/>
      <c r="B386" s="893"/>
      <c r="C386" s="893"/>
      <c r="D386" s="893"/>
      <c r="E386" s="893"/>
      <c r="F386" s="894"/>
      <c r="G386" s="892"/>
      <c r="H386" s="893"/>
      <c r="I386" s="893"/>
      <c r="J386" s="893"/>
      <c r="K386" s="894"/>
    </row>
    <row r="387" spans="1:11" x14ac:dyDescent="0.25">
      <c r="A387" s="892"/>
      <c r="B387" s="893"/>
      <c r="C387" s="893"/>
      <c r="D387" s="893"/>
      <c r="E387" s="893"/>
      <c r="F387" s="894"/>
      <c r="G387" s="892"/>
      <c r="H387" s="893"/>
      <c r="I387" s="893"/>
      <c r="J387" s="893"/>
      <c r="K387" s="894"/>
    </row>
    <row r="388" spans="1:11" x14ac:dyDescent="0.25">
      <c r="A388" s="892"/>
      <c r="B388" s="893"/>
      <c r="C388" s="893"/>
      <c r="D388" s="893"/>
      <c r="E388" s="893"/>
      <c r="F388" s="894"/>
      <c r="G388" s="892"/>
      <c r="H388" s="893"/>
      <c r="I388" s="893"/>
      <c r="J388" s="893"/>
      <c r="K388" s="894"/>
    </row>
    <row r="389" spans="1:11" ht="15.75" thickBot="1" x14ac:dyDescent="0.3">
      <c r="A389" s="892"/>
      <c r="B389" s="893"/>
      <c r="C389" s="893"/>
      <c r="D389" s="893"/>
      <c r="E389" s="893"/>
      <c r="F389" s="894"/>
      <c r="G389" s="892"/>
      <c r="H389" s="893"/>
      <c r="I389" s="893"/>
      <c r="J389" s="893"/>
      <c r="K389" s="894"/>
    </row>
    <row r="390" spans="1:11" x14ac:dyDescent="0.25">
      <c r="A390" s="1036" t="s">
        <v>1149</v>
      </c>
      <c r="B390" s="1042"/>
      <c r="C390" s="1042"/>
      <c r="D390" s="1042"/>
      <c r="E390" s="1042"/>
      <c r="F390" s="1043"/>
      <c r="G390" s="1036" t="s">
        <v>1324</v>
      </c>
      <c r="H390" s="1042"/>
      <c r="I390" s="1042"/>
      <c r="J390" s="1042"/>
      <c r="K390" s="1043"/>
    </row>
    <row r="391" spans="1:11" ht="25.5" customHeight="1" thickBot="1" x14ac:dyDescent="0.3">
      <c r="A391" s="1044"/>
      <c r="B391" s="1045"/>
      <c r="C391" s="1045"/>
      <c r="D391" s="1045"/>
      <c r="E391" s="1045"/>
      <c r="F391" s="1046"/>
      <c r="G391" s="1044"/>
      <c r="H391" s="1045"/>
      <c r="I391" s="1045"/>
      <c r="J391" s="1045"/>
      <c r="K391" s="1046"/>
    </row>
    <row r="392" spans="1:11" x14ac:dyDescent="0.25">
      <c r="A392" s="895" t="s">
        <v>501</v>
      </c>
      <c r="B392" s="896"/>
      <c r="C392" s="896"/>
      <c r="D392" s="896"/>
      <c r="E392" s="896"/>
      <c r="F392" s="897"/>
      <c r="G392" s="895" t="s">
        <v>502</v>
      </c>
      <c r="H392" s="896"/>
      <c r="I392" s="896"/>
      <c r="J392" s="896"/>
      <c r="K392" s="897"/>
    </row>
    <row r="393" spans="1:11" x14ac:dyDescent="0.25">
      <c r="A393" s="892"/>
      <c r="B393" s="893"/>
      <c r="C393" s="893"/>
      <c r="D393" s="893"/>
      <c r="E393" s="893"/>
      <c r="F393" s="894"/>
      <c r="G393" s="892"/>
      <c r="H393" s="893"/>
      <c r="I393" s="893"/>
      <c r="J393" s="893"/>
      <c r="K393" s="894"/>
    </row>
    <row r="394" spans="1:11" x14ac:dyDescent="0.25">
      <c r="A394" s="892"/>
      <c r="B394" s="893"/>
      <c r="C394" s="893"/>
      <c r="D394" s="893"/>
      <c r="E394" s="893"/>
      <c r="F394" s="894"/>
      <c r="G394" s="892"/>
      <c r="H394" s="893"/>
      <c r="I394" s="893"/>
      <c r="J394" s="893"/>
      <c r="K394" s="894"/>
    </row>
    <row r="395" spans="1:11" x14ac:dyDescent="0.25">
      <c r="A395" s="892"/>
      <c r="B395" s="893"/>
      <c r="C395" s="893"/>
      <c r="D395" s="893"/>
      <c r="E395" s="893"/>
      <c r="F395" s="894"/>
      <c r="G395" s="892"/>
      <c r="H395" s="893"/>
      <c r="I395" s="893"/>
      <c r="J395" s="893"/>
      <c r="K395" s="894"/>
    </row>
    <row r="396" spans="1:11" x14ac:dyDescent="0.25">
      <c r="A396" s="892"/>
      <c r="B396" s="893"/>
      <c r="C396" s="893"/>
      <c r="D396" s="893"/>
      <c r="E396" s="893"/>
      <c r="F396" s="894"/>
      <c r="G396" s="892"/>
      <c r="H396" s="893"/>
      <c r="I396" s="893"/>
      <c r="J396" s="893"/>
      <c r="K396" s="894"/>
    </row>
    <row r="397" spans="1:11" x14ac:dyDescent="0.25">
      <c r="A397" s="892"/>
      <c r="B397" s="893"/>
      <c r="C397" s="893"/>
      <c r="D397" s="893"/>
      <c r="E397" s="893"/>
      <c r="F397" s="894"/>
      <c r="G397" s="892"/>
      <c r="H397" s="893"/>
      <c r="I397" s="893"/>
      <c r="J397" s="893"/>
      <c r="K397" s="894"/>
    </row>
    <row r="398" spans="1:11" x14ac:dyDescent="0.25">
      <c r="A398" s="892"/>
      <c r="B398" s="893"/>
      <c r="C398" s="893"/>
      <c r="D398" s="893"/>
      <c r="E398" s="893"/>
      <c r="F398" s="894"/>
      <c r="G398" s="892"/>
      <c r="H398" s="893"/>
      <c r="I398" s="893"/>
      <c r="J398" s="893"/>
      <c r="K398" s="894"/>
    </row>
    <row r="399" spans="1:11" x14ac:dyDescent="0.25">
      <c r="A399" s="892"/>
      <c r="B399" s="893"/>
      <c r="C399" s="893"/>
      <c r="D399" s="893"/>
      <c r="E399" s="893"/>
      <c r="F399" s="894"/>
      <c r="G399" s="892"/>
      <c r="H399" s="893"/>
      <c r="I399" s="893"/>
      <c r="J399" s="893"/>
      <c r="K399" s="894"/>
    </row>
    <row r="400" spans="1:11" x14ac:dyDescent="0.25">
      <c r="A400" s="892"/>
      <c r="B400" s="893"/>
      <c r="C400" s="893"/>
      <c r="D400" s="893"/>
      <c r="E400" s="893"/>
      <c r="F400" s="894"/>
      <c r="G400" s="892"/>
      <c r="H400" s="893"/>
      <c r="I400" s="893"/>
      <c r="J400" s="893"/>
      <c r="K400" s="894"/>
    </row>
    <row r="401" spans="1:11" x14ac:dyDescent="0.25">
      <c r="A401" s="892"/>
      <c r="B401" s="893"/>
      <c r="C401" s="893"/>
      <c r="D401" s="893"/>
      <c r="E401" s="893"/>
      <c r="F401" s="894"/>
      <c r="G401" s="892"/>
      <c r="H401" s="893"/>
      <c r="I401" s="893"/>
      <c r="J401" s="893"/>
      <c r="K401" s="894"/>
    </row>
    <row r="402" spans="1:11" x14ac:dyDescent="0.25">
      <c r="A402" s="892"/>
      <c r="B402" s="893"/>
      <c r="C402" s="893"/>
      <c r="D402" s="893"/>
      <c r="E402" s="893"/>
      <c r="F402" s="894"/>
      <c r="G402" s="892"/>
      <c r="H402" s="893"/>
      <c r="I402" s="893"/>
      <c r="J402" s="893"/>
      <c r="K402" s="894"/>
    </row>
    <row r="403" spans="1:11" x14ac:dyDescent="0.25">
      <c r="A403" s="892"/>
      <c r="B403" s="893"/>
      <c r="C403" s="893"/>
      <c r="D403" s="893"/>
      <c r="E403" s="893"/>
      <c r="F403" s="894"/>
      <c r="G403" s="892"/>
      <c r="H403" s="893"/>
      <c r="I403" s="893"/>
      <c r="J403" s="893"/>
      <c r="K403" s="894"/>
    </row>
    <row r="404" spans="1:11" x14ac:dyDescent="0.25">
      <c r="A404" s="892"/>
      <c r="B404" s="893"/>
      <c r="C404" s="893"/>
      <c r="D404" s="893"/>
      <c r="E404" s="893"/>
      <c r="F404" s="894"/>
      <c r="G404" s="892"/>
      <c r="H404" s="893"/>
      <c r="I404" s="893"/>
      <c r="J404" s="893"/>
      <c r="K404" s="894"/>
    </row>
    <row r="405" spans="1:11" ht="15.75" thickBot="1" x14ac:dyDescent="0.3">
      <c r="A405" s="892"/>
      <c r="B405" s="893"/>
      <c r="C405" s="893"/>
      <c r="D405" s="893"/>
      <c r="E405" s="893"/>
      <c r="F405" s="894"/>
      <c r="G405" s="892"/>
      <c r="H405" s="893"/>
      <c r="I405" s="893"/>
      <c r="J405" s="893"/>
      <c r="K405" s="894"/>
    </row>
    <row r="406" spans="1:11" x14ac:dyDescent="0.25">
      <c r="A406" s="1036" t="s">
        <v>1325</v>
      </c>
      <c r="B406" s="1042"/>
      <c r="C406" s="1042"/>
      <c r="D406" s="1042"/>
      <c r="E406" s="1042"/>
      <c r="F406" s="1043"/>
      <c r="G406" s="1036" t="s">
        <v>1326</v>
      </c>
      <c r="H406" s="1042"/>
      <c r="I406" s="1042"/>
      <c r="J406" s="1042"/>
      <c r="K406" s="1043"/>
    </row>
    <row r="407" spans="1:11" ht="15.75" thickBot="1" x14ac:dyDescent="0.3">
      <c r="A407" s="1044"/>
      <c r="B407" s="1045"/>
      <c r="C407" s="1045"/>
      <c r="D407" s="1045"/>
      <c r="E407" s="1045"/>
      <c r="F407" s="1046"/>
      <c r="G407" s="1044"/>
      <c r="H407" s="1045"/>
      <c r="I407" s="1045"/>
      <c r="J407" s="1045"/>
      <c r="K407" s="1046"/>
    </row>
    <row r="408" spans="1:11" ht="15.75" hidden="1" thickBot="1" x14ac:dyDescent="0.3">
      <c r="A408" s="895" t="s">
        <v>501</v>
      </c>
      <c r="B408" s="896"/>
      <c r="C408" s="896"/>
      <c r="D408" s="896"/>
      <c r="E408" s="896"/>
      <c r="F408" s="897"/>
      <c r="G408" s="895" t="s">
        <v>502</v>
      </c>
      <c r="H408" s="896"/>
      <c r="I408" s="896"/>
      <c r="J408" s="896"/>
      <c r="K408" s="897"/>
    </row>
    <row r="409" spans="1:11" ht="15.75" hidden="1" thickBot="1" x14ac:dyDescent="0.3">
      <c r="A409" s="892"/>
      <c r="B409" s="893"/>
      <c r="C409" s="893"/>
      <c r="D409" s="893"/>
      <c r="E409" s="893"/>
      <c r="F409" s="894"/>
      <c r="G409" s="892"/>
      <c r="H409" s="893"/>
      <c r="I409" s="893"/>
      <c r="J409" s="893"/>
      <c r="K409" s="894"/>
    </row>
    <row r="410" spans="1:11" ht="15.75" hidden="1" thickBot="1" x14ac:dyDescent="0.3">
      <c r="A410" s="892"/>
      <c r="B410" s="893"/>
      <c r="C410" s="893"/>
      <c r="D410" s="893"/>
      <c r="E410" s="893"/>
      <c r="F410" s="894"/>
      <c r="G410" s="892"/>
      <c r="H410" s="893"/>
      <c r="I410" s="893"/>
      <c r="J410" s="893"/>
      <c r="K410" s="894"/>
    </row>
    <row r="411" spans="1:11" ht="15.75" hidden="1" thickBot="1" x14ac:dyDescent="0.3">
      <c r="A411" s="892"/>
      <c r="B411" s="893"/>
      <c r="C411" s="893"/>
      <c r="D411" s="893"/>
      <c r="E411" s="893"/>
      <c r="F411" s="894"/>
      <c r="G411" s="892"/>
      <c r="H411" s="893"/>
      <c r="I411" s="893"/>
      <c r="J411" s="893"/>
      <c r="K411" s="894"/>
    </row>
    <row r="412" spans="1:11" ht="15.75" hidden="1" thickBot="1" x14ac:dyDescent="0.3">
      <c r="A412" s="892"/>
      <c r="B412" s="893"/>
      <c r="C412" s="893"/>
      <c r="D412" s="893"/>
      <c r="E412" s="893"/>
      <c r="F412" s="894"/>
      <c r="G412" s="892"/>
      <c r="H412" s="893"/>
      <c r="I412" s="893"/>
      <c r="J412" s="893"/>
      <c r="K412" s="894"/>
    </row>
    <row r="413" spans="1:11" ht="15.75" hidden="1" thickBot="1" x14ac:dyDescent="0.3">
      <c r="A413" s="892"/>
      <c r="B413" s="893"/>
      <c r="C413" s="893"/>
      <c r="D413" s="893"/>
      <c r="E413" s="893"/>
      <c r="F413" s="894"/>
      <c r="G413" s="892"/>
      <c r="H413" s="893"/>
      <c r="I413" s="893"/>
      <c r="J413" s="893"/>
      <c r="K413" s="894"/>
    </row>
    <row r="414" spans="1:11" ht="15.75" hidden="1" thickBot="1" x14ac:dyDescent="0.3">
      <c r="A414" s="892"/>
      <c r="B414" s="893"/>
      <c r="C414" s="893"/>
      <c r="D414" s="893"/>
      <c r="E414" s="893"/>
      <c r="F414" s="894"/>
      <c r="G414" s="892"/>
      <c r="H414" s="893"/>
      <c r="I414" s="893"/>
      <c r="J414" s="893"/>
      <c r="K414" s="894"/>
    </row>
    <row r="415" spans="1:11" ht="15.75" hidden="1" thickBot="1" x14ac:dyDescent="0.3">
      <c r="A415" s="892"/>
      <c r="B415" s="893"/>
      <c r="C415" s="893"/>
      <c r="D415" s="893"/>
      <c r="E415" s="893"/>
      <c r="F415" s="894"/>
      <c r="G415" s="892"/>
      <c r="H415" s="893"/>
      <c r="I415" s="893"/>
      <c r="J415" s="893"/>
      <c r="K415" s="894"/>
    </row>
    <row r="416" spans="1:11" ht="15.75" hidden="1" thickBot="1" x14ac:dyDescent="0.3">
      <c r="A416" s="892"/>
      <c r="B416" s="893"/>
      <c r="C416" s="893"/>
      <c r="D416" s="893"/>
      <c r="E416" s="893"/>
      <c r="F416" s="894"/>
      <c r="G416" s="892"/>
      <c r="H416" s="893"/>
      <c r="I416" s="893"/>
      <c r="J416" s="893"/>
      <c r="K416" s="894"/>
    </row>
    <row r="417" spans="1:11" ht="15.75" hidden="1" thickBot="1" x14ac:dyDescent="0.3">
      <c r="A417" s="892"/>
      <c r="B417" s="893"/>
      <c r="C417" s="893"/>
      <c r="D417" s="893"/>
      <c r="E417" s="893"/>
      <c r="F417" s="894"/>
      <c r="G417" s="892"/>
      <c r="H417" s="893"/>
      <c r="I417" s="893"/>
      <c r="J417" s="893"/>
      <c r="K417" s="894"/>
    </row>
    <row r="418" spans="1:11" ht="15.75" hidden="1" thickBot="1" x14ac:dyDescent="0.3">
      <c r="A418" s="892"/>
      <c r="B418" s="893"/>
      <c r="C418" s="893"/>
      <c r="D418" s="893"/>
      <c r="E418" s="893"/>
      <c r="F418" s="894"/>
      <c r="G418" s="892"/>
      <c r="H418" s="893"/>
      <c r="I418" s="893"/>
      <c r="J418" s="893"/>
      <c r="K418" s="894"/>
    </row>
    <row r="419" spans="1:11" ht="15.75" hidden="1" thickBot="1" x14ac:dyDescent="0.3">
      <c r="A419" s="892"/>
      <c r="B419" s="893"/>
      <c r="C419" s="893"/>
      <c r="D419" s="893"/>
      <c r="E419" s="893"/>
      <c r="F419" s="894"/>
      <c r="G419" s="892"/>
      <c r="H419" s="893"/>
      <c r="I419" s="893"/>
      <c r="J419" s="893"/>
      <c r="K419" s="894"/>
    </row>
    <row r="420" spans="1:11" ht="15.75" hidden="1" thickBot="1" x14ac:dyDescent="0.3">
      <c r="A420" s="892"/>
      <c r="B420" s="893"/>
      <c r="C420" s="893"/>
      <c r="D420" s="893"/>
      <c r="E420" s="893"/>
      <c r="F420" s="894"/>
      <c r="G420" s="892"/>
      <c r="H420" s="893"/>
      <c r="I420" s="893"/>
      <c r="J420" s="893"/>
      <c r="K420" s="894"/>
    </row>
    <row r="421" spans="1:11" ht="15.75" hidden="1" thickBot="1" x14ac:dyDescent="0.3">
      <c r="A421" s="892"/>
      <c r="B421" s="893"/>
      <c r="C421" s="893"/>
      <c r="D421" s="893"/>
      <c r="E421" s="893"/>
      <c r="F421" s="894"/>
      <c r="G421" s="892"/>
      <c r="H421" s="893"/>
      <c r="I421" s="893"/>
      <c r="J421" s="893"/>
      <c r="K421" s="894"/>
    </row>
    <row r="422" spans="1:11" ht="15.75" hidden="1" thickBot="1" x14ac:dyDescent="0.3">
      <c r="A422" s="1036" t="s">
        <v>595</v>
      </c>
      <c r="B422" s="1042"/>
      <c r="C422" s="1042"/>
      <c r="D422" s="1042"/>
      <c r="E422" s="1042"/>
      <c r="F422" s="1043"/>
      <c r="G422" s="1036" t="s">
        <v>718</v>
      </c>
      <c r="H422" s="1042"/>
      <c r="I422" s="1042"/>
      <c r="J422" s="1042"/>
      <c r="K422" s="1043"/>
    </row>
    <row r="423" spans="1:11" ht="15.75" hidden="1" thickBot="1" x14ac:dyDescent="0.3">
      <c r="A423" s="1044"/>
      <c r="B423" s="1045"/>
      <c r="C423" s="1045"/>
      <c r="D423" s="1045"/>
      <c r="E423" s="1045"/>
      <c r="F423" s="1046"/>
      <c r="G423" s="1044"/>
      <c r="H423" s="1045"/>
      <c r="I423" s="1045"/>
      <c r="J423" s="1045"/>
      <c r="K423" s="1046"/>
    </row>
    <row r="424" spans="1:11" x14ac:dyDescent="0.25">
      <c r="A424" s="895" t="s">
        <v>501</v>
      </c>
      <c r="B424" s="896"/>
      <c r="C424" s="896"/>
      <c r="D424" s="896"/>
      <c r="E424" s="896"/>
      <c r="F424" s="897"/>
      <c r="G424" s="895" t="s">
        <v>502</v>
      </c>
      <c r="H424" s="896"/>
      <c r="I424" s="896"/>
      <c r="J424" s="896"/>
      <c r="K424" s="897"/>
    </row>
    <row r="425" spans="1:11" x14ac:dyDescent="0.25">
      <c r="A425" s="892"/>
      <c r="B425" s="893"/>
      <c r="C425" s="893"/>
      <c r="D425" s="893"/>
      <c r="E425" s="893"/>
      <c r="F425" s="894"/>
      <c r="G425" s="892"/>
      <c r="H425" s="893"/>
      <c r="I425" s="893"/>
      <c r="J425" s="893"/>
      <c r="K425" s="894"/>
    </row>
    <row r="426" spans="1:11" x14ac:dyDescent="0.25">
      <c r="A426" s="892"/>
      <c r="B426" s="893"/>
      <c r="C426" s="893"/>
      <c r="D426" s="893"/>
      <c r="E426" s="893"/>
      <c r="F426" s="894"/>
      <c r="G426" s="892"/>
      <c r="H426" s="893"/>
      <c r="I426" s="893"/>
      <c r="J426" s="893"/>
      <c r="K426" s="894"/>
    </row>
    <row r="427" spans="1:11" x14ac:dyDescent="0.25">
      <c r="A427" s="892"/>
      <c r="B427" s="893"/>
      <c r="C427" s="893"/>
      <c r="D427" s="893"/>
      <c r="E427" s="893"/>
      <c r="F427" s="894"/>
      <c r="G427" s="892"/>
      <c r="H427" s="893"/>
      <c r="I427" s="893"/>
      <c r="J427" s="893"/>
      <c r="K427" s="894"/>
    </row>
    <row r="428" spans="1:11" x14ac:dyDescent="0.25">
      <c r="A428" s="892"/>
      <c r="B428" s="893"/>
      <c r="C428" s="893"/>
      <c r="D428" s="893"/>
      <c r="E428" s="893"/>
      <c r="F428" s="894"/>
      <c r="G428" s="892"/>
      <c r="H428" s="893"/>
      <c r="I428" s="893"/>
      <c r="J428" s="893"/>
      <c r="K428" s="894"/>
    </row>
    <row r="429" spans="1:11" x14ac:dyDescent="0.25">
      <c r="A429" s="892"/>
      <c r="B429" s="893"/>
      <c r="C429" s="893"/>
      <c r="D429" s="893"/>
      <c r="E429" s="893"/>
      <c r="F429" s="894"/>
      <c r="G429" s="892"/>
      <c r="H429" s="893"/>
      <c r="I429" s="893"/>
      <c r="J429" s="893"/>
      <c r="K429" s="894"/>
    </row>
    <row r="430" spans="1:11" x14ac:dyDescent="0.25">
      <c r="A430" s="892"/>
      <c r="B430" s="893"/>
      <c r="C430" s="893"/>
      <c r="D430" s="893"/>
      <c r="E430" s="893"/>
      <c r="F430" s="894"/>
      <c r="G430" s="892"/>
      <c r="H430" s="893"/>
      <c r="I430" s="893"/>
      <c r="J430" s="893"/>
      <c r="K430" s="894"/>
    </row>
    <row r="431" spans="1:11" x14ac:dyDescent="0.25">
      <c r="A431" s="892"/>
      <c r="B431" s="893"/>
      <c r="C431" s="893"/>
      <c r="D431" s="893"/>
      <c r="E431" s="893"/>
      <c r="F431" s="894"/>
      <c r="G431" s="892"/>
      <c r="H431" s="893"/>
      <c r="I431" s="893"/>
      <c r="J431" s="893"/>
      <c r="K431" s="894"/>
    </row>
    <row r="432" spans="1:11" x14ac:dyDescent="0.25">
      <c r="A432" s="892"/>
      <c r="B432" s="893"/>
      <c r="C432" s="893"/>
      <c r="D432" s="893"/>
      <c r="E432" s="893"/>
      <c r="F432" s="894"/>
      <c r="G432" s="892"/>
      <c r="H432" s="893"/>
      <c r="I432" s="893"/>
      <c r="J432" s="893"/>
      <c r="K432" s="894"/>
    </row>
    <row r="433" spans="1:11" x14ac:dyDescent="0.25">
      <c r="A433" s="892"/>
      <c r="B433" s="893"/>
      <c r="C433" s="893"/>
      <c r="D433" s="893"/>
      <c r="E433" s="893"/>
      <c r="F433" s="894"/>
      <c r="G433" s="892"/>
      <c r="H433" s="893"/>
      <c r="I433" s="893"/>
      <c r="J433" s="893"/>
      <c r="K433" s="894"/>
    </row>
    <row r="434" spans="1:11" x14ac:dyDescent="0.25">
      <c r="A434" s="892"/>
      <c r="B434" s="893"/>
      <c r="C434" s="893"/>
      <c r="D434" s="893"/>
      <c r="E434" s="893"/>
      <c r="F434" s="894"/>
      <c r="G434" s="892"/>
      <c r="H434" s="893"/>
      <c r="I434" s="893"/>
      <c r="J434" s="893"/>
      <c r="K434" s="894"/>
    </row>
    <row r="435" spans="1:11" x14ac:dyDescent="0.25">
      <c r="A435" s="892"/>
      <c r="B435" s="893"/>
      <c r="C435" s="893"/>
      <c r="D435" s="893"/>
      <c r="E435" s="893"/>
      <c r="F435" s="894"/>
      <c r="G435" s="892"/>
      <c r="H435" s="893"/>
      <c r="I435" s="893"/>
      <c r="J435" s="893"/>
      <c r="K435" s="894"/>
    </row>
    <row r="436" spans="1:11" x14ac:dyDescent="0.25">
      <c r="A436" s="892"/>
      <c r="B436" s="893"/>
      <c r="C436" s="893"/>
      <c r="D436" s="893"/>
      <c r="E436" s="893"/>
      <c r="F436" s="894"/>
      <c r="G436" s="892"/>
      <c r="H436" s="893"/>
      <c r="I436" s="893"/>
      <c r="J436" s="893"/>
      <c r="K436" s="894"/>
    </row>
    <row r="437" spans="1:11" ht="15.75" thickBot="1" x14ac:dyDescent="0.3">
      <c r="A437" s="892"/>
      <c r="B437" s="893"/>
      <c r="C437" s="893"/>
      <c r="D437" s="893"/>
      <c r="E437" s="893"/>
      <c r="F437" s="894"/>
      <c r="G437" s="892"/>
      <c r="H437" s="893"/>
      <c r="I437" s="893"/>
      <c r="J437" s="893"/>
      <c r="K437" s="894"/>
    </row>
    <row r="438" spans="1:11" x14ac:dyDescent="0.25">
      <c r="A438" s="1036" t="s">
        <v>1150</v>
      </c>
      <c r="B438" s="1042"/>
      <c r="C438" s="1042"/>
      <c r="D438" s="1042"/>
      <c r="E438" s="1042"/>
      <c r="F438" s="1043"/>
      <c r="G438" s="1036" t="s">
        <v>1327</v>
      </c>
      <c r="H438" s="1042"/>
      <c r="I438" s="1042"/>
      <c r="J438" s="1042"/>
      <c r="K438" s="1043"/>
    </row>
    <row r="439" spans="1:11" ht="29.25" customHeight="1" thickBot="1" x14ac:dyDescent="0.3">
      <c r="A439" s="1044"/>
      <c r="B439" s="1045"/>
      <c r="C439" s="1045"/>
      <c r="D439" s="1045"/>
      <c r="E439" s="1045"/>
      <c r="F439" s="1046"/>
      <c r="G439" s="1044"/>
      <c r="H439" s="1045"/>
      <c r="I439" s="1045"/>
      <c r="J439" s="1045"/>
      <c r="K439" s="1046"/>
    </row>
    <row r="440" spans="1:11" x14ac:dyDescent="0.25">
      <c r="A440" s="895" t="s">
        <v>501</v>
      </c>
      <c r="B440" s="896"/>
      <c r="C440" s="896"/>
      <c r="D440" s="896"/>
      <c r="E440" s="896"/>
      <c r="F440" s="897"/>
      <c r="G440" s="895" t="s">
        <v>502</v>
      </c>
      <c r="H440" s="896"/>
      <c r="I440" s="896"/>
      <c r="J440" s="896"/>
      <c r="K440" s="897"/>
    </row>
    <row r="441" spans="1:11" x14ac:dyDescent="0.25">
      <c r="A441" s="892"/>
      <c r="B441" s="893"/>
      <c r="C441" s="893"/>
      <c r="D441" s="893"/>
      <c r="E441" s="893"/>
      <c r="F441" s="894"/>
      <c r="G441" s="892"/>
      <c r="H441" s="893"/>
      <c r="I441" s="893"/>
      <c r="J441" s="893"/>
      <c r="K441" s="894"/>
    </row>
    <row r="442" spans="1:11" x14ac:dyDescent="0.25">
      <c r="A442" s="892"/>
      <c r="B442" s="893"/>
      <c r="C442" s="893"/>
      <c r="D442" s="893"/>
      <c r="E442" s="893"/>
      <c r="F442" s="894"/>
      <c r="G442" s="892"/>
      <c r="H442" s="893"/>
      <c r="I442" s="893"/>
      <c r="J442" s="893"/>
      <c r="K442" s="894"/>
    </row>
    <row r="443" spans="1:11" x14ac:dyDescent="0.25">
      <c r="A443" s="892"/>
      <c r="B443" s="893"/>
      <c r="C443" s="893"/>
      <c r="D443" s="893"/>
      <c r="E443" s="893"/>
      <c r="F443" s="894"/>
      <c r="G443" s="892"/>
      <c r="H443" s="893"/>
      <c r="I443" s="893"/>
      <c r="J443" s="893"/>
      <c r="K443" s="894"/>
    </row>
    <row r="444" spans="1:11" x14ac:dyDescent="0.25">
      <c r="A444" s="892"/>
      <c r="B444" s="893"/>
      <c r="C444" s="893"/>
      <c r="D444" s="893"/>
      <c r="E444" s="893"/>
      <c r="F444" s="894"/>
      <c r="G444" s="892"/>
      <c r="H444" s="893"/>
      <c r="I444" s="893"/>
      <c r="J444" s="893"/>
      <c r="K444" s="894"/>
    </row>
    <row r="445" spans="1:11" x14ac:dyDescent="0.25">
      <c r="A445" s="892"/>
      <c r="B445" s="893"/>
      <c r="C445" s="893"/>
      <c r="D445" s="893"/>
      <c r="E445" s="893"/>
      <c r="F445" s="894"/>
      <c r="G445" s="892"/>
      <c r="H445" s="893"/>
      <c r="I445" s="893"/>
      <c r="J445" s="893"/>
      <c r="K445" s="894"/>
    </row>
    <row r="446" spans="1:11" x14ac:dyDescent="0.25">
      <c r="A446" s="892"/>
      <c r="B446" s="893"/>
      <c r="C446" s="893"/>
      <c r="D446" s="893"/>
      <c r="E446" s="893"/>
      <c r="F446" s="894"/>
      <c r="G446" s="892"/>
      <c r="H446" s="893"/>
      <c r="I446" s="893"/>
      <c r="J446" s="893"/>
      <c r="K446" s="894"/>
    </row>
    <row r="447" spans="1:11" x14ac:dyDescent="0.25">
      <c r="A447" s="892"/>
      <c r="B447" s="893"/>
      <c r="C447" s="893"/>
      <c r="D447" s="893"/>
      <c r="E447" s="893"/>
      <c r="F447" s="894"/>
      <c r="G447" s="892"/>
      <c r="H447" s="893"/>
      <c r="I447" s="893"/>
      <c r="J447" s="893"/>
      <c r="K447" s="894"/>
    </row>
    <row r="448" spans="1:11" x14ac:dyDescent="0.25">
      <c r="A448" s="892"/>
      <c r="B448" s="893"/>
      <c r="C448" s="893"/>
      <c r="D448" s="893"/>
      <c r="E448" s="893"/>
      <c r="F448" s="894"/>
      <c r="G448" s="892"/>
      <c r="H448" s="893"/>
      <c r="I448" s="893"/>
      <c r="J448" s="893"/>
      <c r="K448" s="894"/>
    </row>
    <row r="449" spans="1:11" x14ac:dyDescent="0.25">
      <c r="A449" s="892"/>
      <c r="B449" s="893"/>
      <c r="C449" s="893"/>
      <c r="D449" s="893"/>
      <c r="E449" s="893"/>
      <c r="F449" s="894"/>
      <c r="G449" s="892"/>
      <c r="H449" s="893"/>
      <c r="I449" s="893"/>
      <c r="J449" s="893"/>
      <c r="K449" s="894"/>
    </row>
    <row r="450" spans="1:11" x14ac:dyDescent="0.25">
      <c r="A450" s="892"/>
      <c r="B450" s="893"/>
      <c r="C450" s="893"/>
      <c r="D450" s="893"/>
      <c r="E450" s="893"/>
      <c r="F450" s="894"/>
      <c r="G450" s="892"/>
      <c r="H450" s="893"/>
      <c r="I450" s="893"/>
      <c r="J450" s="893"/>
      <c r="K450" s="894"/>
    </row>
    <row r="451" spans="1:11" x14ac:dyDescent="0.25">
      <c r="A451" s="892"/>
      <c r="B451" s="893"/>
      <c r="C451" s="893"/>
      <c r="D451" s="893"/>
      <c r="E451" s="893"/>
      <c r="F451" s="894"/>
      <c r="G451" s="892"/>
      <c r="H451" s="893"/>
      <c r="I451" s="893"/>
      <c r="J451" s="893"/>
      <c r="K451" s="894"/>
    </row>
    <row r="452" spans="1:11" x14ac:dyDescent="0.25">
      <c r="A452" s="892"/>
      <c r="B452" s="893"/>
      <c r="C452" s="893"/>
      <c r="D452" s="893"/>
      <c r="E452" s="893"/>
      <c r="F452" s="894"/>
      <c r="G452" s="892"/>
      <c r="H452" s="893"/>
      <c r="I452" s="893"/>
      <c r="J452" s="893"/>
      <c r="K452" s="894"/>
    </row>
    <row r="453" spans="1:11" ht="15.75" thickBot="1" x14ac:dyDescent="0.3">
      <c r="A453" s="892"/>
      <c r="B453" s="893"/>
      <c r="C453" s="893"/>
      <c r="D453" s="893"/>
      <c r="E453" s="893"/>
      <c r="F453" s="894"/>
      <c r="G453" s="892"/>
      <c r="H453" s="893"/>
      <c r="I453" s="893"/>
      <c r="J453" s="893"/>
      <c r="K453" s="894"/>
    </row>
    <row r="454" spans="1:11" x14ac:dyDescent="0.25">
      <c r="A454" s="1036" t="s">
        <v>1328</v>
      </c>
      <c r="B454" s="1042"/>
      <c r="C454" s="1042"/>
      <c r="D454" s="1042"/>
      <c r="E454" s="1042"/>
      <c r="F454" s="1043"/>
      <c r="G454" s="1036" t="s">
        <v>1329</v>
      </c>
      <c r="H454" s="1042"/>
      <c r="I454" s="1042"/>
      <c r="J454" s="1042"/>
      <c r="K454" s="1043"/>
    </row>
    <row r="455" spans="1:11" ht="15.75" thickBot="1" x14ac:dyDescent="0.3">
      <c r="A455" s="1044"/>
      <c r="B455" s="1045"/>
      <c r="C455" s="1045"/>
      <c r="D455" s="1045"/>
      <c r="E455" s="1045"/>
      <c r="F455" s="1046"/>
      <c r="G455" s="1044"/>
      <c r="H455" s="1045"/>
      <c r="I455" s="1045"/>
      <c r="J455" s="1045"/>
      <c r="K455" s="1046"/>
    </row>
    <row r="456" spans="1:11" x14ac:dyDescent="0.25">
      <c r="A456" s="895" t="s">
        <v>501</v>
      </c>
      <c r="B456" s="896"/>
      <c r="C456" s="896"/>
      <c r="D456" s="896"/>
      <c r="E456" s="896"/>
      <c r="F456" s="897"/>
      <c r="G456" s="895" t="s">
        <v>502</v>
      </c>
      <c r="H456" s="896"/>
      <c r="I456" s="896"/>
      <c r="J456" s="896"/>
      <c r="K456" s="897"/>
    </row>
    <row r="457" spans="1:11" x14ac:dyDescent="0.25">
      <c r="A457" s="892"/>
      <c r="B457" s="893"/>
      <c r="C457" s="893"/>
      <c r="D457" s="893"/>
      <c r="E457" s="893"/>
      <c r="F457" s="894"/>
      <c r="G457" s="892"/>
      <c r="H457" s="893"/>
      <c r="I457" s="893"/>
      <c r="J457" s="893"/>
      <c r="K457" s="894"/>
    </row>
    <row r="458" spans="1:11" x14ac:dyDescent="0.25">
      <c r="A458" s="892"/>
      <c r="B458" s="893"/>
      <c r="C458" s="893"/>
      <c r="D458" s="893"/>
      <c r="E458" s="893"/>
      <c r="F458" s="894"/>
      <c r="G458" s="892"/>
      <c r="H458" s="893"/>
      <c r="I458" s="893"/>
      <c r="J458" s="893"/>
      <c r="K458" s="894"/>
    </row>
    <row r="459" spans="1:11" x14ac:dyDescent="0.25">
      <c r="A459" s="892"/>
      <c r="B459" s="893"/>
      <c r="C459" s="893"/>
      <c r="D459" s="893"/>
      <c r="E459" s="893"/>
      <c r="F459" s="894"/>
      <c r="G459" s="892"/>
      <c r="H459" s="893"/>
      <c r="I459" s="893"/>
      <c r="J459" s="893"/>
      <c r="K459" s="894"/>
    </row>
    <row r="460" spans="1:11" x14ac:dyDescent="0.25">
      <c r="A460" s="892"/>
      <c r="B460" s="893"/>
      <c r="C460" s="893"/>
      <c r="D460" s="893"/>
      <c r="E460" s="893"/>
      <c r="F460" s="894"/>
      <c r="G460" s="892"/>
      <c r="H460" s="893"/>
      <c r="I460" s="893"/>
      <c r="J460" s="893"/>
      <c r="K460" s="894"/>
    </row>
    <row r="461" spans="1:11" x14ac:dyDescent="0.25">
      <c r="A461" s="892"/>
      <c r="B461" s="893"/>
      <c r="C461" s="893"/>
      <c r="D461" s="893"/>
      <c r="E461" s="893"/>
      <c r="F461" s="894"/>
      <c r="G461" s="892"/>
      <c r="H461" s="893"/>
      <c r="I461" s="893"/>
      <c r="J461" s="893"/>
      <c r="K461" s="894"/>
    </row>
    <row r="462" spans="1:11" x14ac:dyDescent="0.25">
      <c r="A462" s="892"/>
      <c r="B462" s="893"/>
      <c r="C462" s="893"/>
      <c r="D462" s="893"/>
      <c r="E462" s="893"/>
      <c r="F462" s="894"/>
      <c r="G462" s="892"/>
      <c r="H462" s="893"/>
      <c r="I462" s="893"/>
      <c r="J462" s="893"/>
      <c r="K462" s="894"/>
    </row>
    <row r="463" spans="1:11" x14ac:dyDescent="0.25">
      <c r="A463" s="892"/>
      <c r="B463" s="893"/>
      <c r="C463" s="893"/>
      <c r="D463" s="893"/>
      <c r="E463" s="893"/>
      <c r="F463" s="894"/>
      <c r="G463" s="892"/>
      <c r="H463" s="893"/>
      <c r="I463" s="893"/>
      <c r="J463" s="893"/>
      <c r="K463" s="894"/>
    </row>
    <row r="464" spans="1:11" x14ac:dyDescent="0.25">
      <c r="A464" s="892"/>
      <c r="B464" s="893"/>
      <c r="C464" s="893"/>
      <c r="D464" s="893"/>
      <c r="E464" s="893"/>
      <c r="F464" s="894"/>
      <c r="G464" s="892"/>
      <c r="H464" s="893"/>
      <c r="I464" s="893"/>
      <c r="J464" s="893"/>
      <c r="K464" s="894"/>
    </row>
    <row r="465" spans="1:11" x14ac:dyDescent="0.25">
      <c r="A465" s="892"/>
      <c r="B465" s="893"/>
      <c r="C465" s="893"/>
      <c r="D465" s="893"/>
      <c r="E465" s="893"/>
      <c r="F465" s="894"/>
      <c r="G465" s="892"/>
      <c r="H465" s="893"/>
      <c r="I465" s="893"/>
      <c r="J465" s="893"/>
      <c r="K465" s="894"/>
    </row>
    <row r="466" spans="1:11" x14ac:dyDescent="0.25">
      <c r="A466" s="892"/>
      <c r="B466" s="893"/>
      <c r="C466" s="893"/>
      <c r="D466" s="893"/>
      <c r="E466" s="893"/>
      <c r="F466" s="894"/>
      <c r="G466" s="892"/>
      <c r="H466" s="893"/>
      <c r="I466" s="893"/>
      <c r="J466" s="893"/>
      <c r="K466" s="894"/>
    </row>
    <row r="467" spans="1:11" x14ac:dyDescent="0.25">
      <c r="A467" s="892"/>
      <c r="B467" s="893"/>
      <c r="C467" s="893"/>
      <c r="D467" s="893"/>
      <c r="E467" s="893"/>
      <c r="F467" s="894"/>
      <c r="G467" s="892"/>
      <c r="H467" s="893"/>
      <c r="I467" s="893"/>
      <c r="J467" s="893"/>
      <c r="K467" s="894"/>
    </row>
    <row r="468" spans="1:11" x14ac:dyDescent="0.25">
      <c r="A468" s="892"/>
      <c r="B468" s="893"/>
      <c r="C468" s="893"/>
      <c r="D468" s="893"/>
      <c r="E468" s="893"/>
      <c r="F468" s="894"/>
      <c r="G468" s="892"/>
      <c r="H468" s="893"/>
      <c r="I468" s="893"/>
      <c r="J468" s="893"/>
      <c r="K468" s="894"/>
    </row>
    <row r="469" spans="1:11" ht="15.75" thickBot="1" x14ac:dyDescent="0.3">
      <c r="A469" s="892"/>
      <c r="B469" s="893"/>
      <c r="C469" s="893"/>
      <c r="D469" s="893"/>
      <c r="E469" s="893"/>
      <c r="F469" s="894"/>
      <c r="G469" s="892"/>
      <c r="H469" s="893"/>
      <c r="I469" s="893"/>
      <c r="J469" s="893"/>
      <c r="K469" s="894"/>
    </row>
    <row r="470" spans="1:11" x14ac:dyDescent="0.25">
      <c r="A470" s="1036" t="s">
        <v>1112</v>
      </c>
      <c r="B470" s="1042"/>
      <c r="C470" s="1042"/>
      <c r="D470" s="1042"/>
      <c r="E470" s="1042"/>
      <c r="F470" s="1043"/>
      <c r="G470" s="1036" t="s">
        <v>1330</v>
      </c>
      <c r="H470" s="1042"/>
      <c r="I470" s="1042"/>
      <c r="J470" s="1042"/>
      <c r="K470" s="1043"/>
    </row>
    <row r="471" spans="1:11" ht="15.75" thickBot="1" x14ac:dyDescent="0.3">
      <c r="A471" s="1044"/>
      <c r="B471" s="1045"/>
      <c r="C471" s="1045"/>
      <c r="D471" s="1045"/>
      <c r="E471" s="1045"/>
      <c r="F471" s="1046"/>
      <c r="G471" s="1044"/>
      <c r="H471" s="1045"/>
      <c r="I471" s="1045"/>
      <c r="J471" s="1045"/>
      <c r="K471" s="1046"/>
    </row>
    <row r="472" spans="1:11" x14ac:dyDescent="0.25">
      <c r="A472" s="895" t="s">
        <v>501</v>
      </c>
      <c r="B472" s="896"/>
      <c r="C472" s="896"/>
      <c r="D472" s="896"/>
      <c r="E472" s="896"/>
      <c r="F472" s="897"/>
      <c r="G472" s="895" t="s">
        <v>502</v>
      </c>
      <c r="H472" s="896"/>
      <c r="I472" s="896"/>
      <c r="J472" s="896"/>
      <c r="K472" s="897"/>
    </row>
    <row r="473" spans="1:11" x14ac:dyDescent="0.25">
      <c r="A473" s="892"/>
      <c r="B473" s="893"/>
      <c r="C473" s="893"/>
      <c r="D473" s="893"/>
      <c r="E473" s="893"/>
      <c r="F473" s="894"/>
      <c r="G473" s="892"/>
      <c r="H473" s="893"/>
      <c r="I473" s="893"/>
      <c r="J473" s="893"/>
      <c r="K473" s="894"/>
    </row>
    <row r="474" spans="1:11" x14ac:dyDescent="0.25">
      <c r="A474" s="892"/>
      <c r="B474" s="893"/>
      <c r="C474" s="893"/>
      <c r="D474" s="893"/>
      <c r="E474" s="893"/>
      <c r="F474" s="894"/>
      <c r="G474" s="892"/>
      <c r="H474" s="893"/>
      <c r="I474" s="893"/>
      <c r="J474" s="893"/>
      <c r="K474" s="894"/>
    </row>
    <row r="475" spans="1:11" x14ac:dyDescent="0.25">
      <c r="A475" s="892"/>
      <c r="B475" s="893"/>
      <c r="C475" s="893"/>
      <c r="D475" s="893"/>
      <c r="E475" s="893"/>
      <c r="F475" s="894"/>
      <c r="G475" s="892"/>
      <c r="H475" s="893"/>
      <c r="I475" s="893"/>
      <c r="J475" s="893"/>
      <c r="K475" s="894"/>
    </row>
    <row r="476" spans="1:11" x14ac:dyDescent="0.25">
      <c r="A476" s="892"/>
      <c r="B476" s="893"/>
      <c r="C476" s="893"/>
      <c r="D476" s="893"/>
      <c r="E476" s="893"/>
      <c r="F476" s="894"/>
      <c r="G476" s="892"/>
      <c r="H476" s="893"/>
      <c r="I476" s="893"/>
      <c r="J476" s="893"/>
      <c r="K476" s="894"/>
    </row>
    <row r="477" spans="1:11" x14ac:dyDescent="0.25">
      <c r="A477" s="892"/>
      <c r="B477" s="893"/>
      <c r="C477" s="893"/>
      <c r="D477" s="893"/>
      <c r="E477" s="893"/>
      <c r="F477" s="894"/>
      <c r="G477" s="892"/>
      <c r="H477" s="893"/>
      <c r="I477" s="893"/>
      <c r="J477" s="893"/>
      <c r="K477" s="894"/>
    </row>
    <row r="478" spans="1:11" x14ac:dyDescent="0.25">
      <c r="A478" s="892"/>
      <c r="B478" s="893"/>
      <c r="C478" s="893"/>
      <c r="D478" s="893"/>
      <c r="E478" s="893"/>
      <c r="F478" s="894"/>
      <c r="G478" s="892"/>
      <c r="H478" s="893"/>
      <c r="I478" s="893"/>
      <c r="J478" s="893"/>
      <c r="K478" s="894"/>
    </row>
    <row r="479" spans="1:11" x14ac:dyDescent="0.25">
      <c r="A479" s="892"/>
      <c r="B479" s="893"/>
      <c r="C479" s="893"/>
      <c r="D479" s="893"/>
      <c r="E479" s="893"/>
      <c r="F479" s="894"/>
      <c r="G479" s="892"/>
      <c r="H479" s="893"/>
      <c r="I479" s="893"/>
      <c r="J479" s="893"/>
      <c r="K479" s="894"/>
    </row>
    <row r="480" spans="1:11" x14ac:dyDescent="0.25">
      <c r="A480" s="892"/>
      <c r="B480" s="893"/>
      <c r="C480" s="893"/>
      <c r="D480" s="893"/>
      <c r="E480" s="893"/>
      <c r="F480" s="894"/>
      <c r="G480" s="892"/>
      <c r="H480" s="893"/>
      <c r="I480" s="893"/>
      <c r="J480" s="893"/>
      <c r="K480" s="894"/>
    </row>
    <row r="481" spans="1:11" x14ac:dyDescent="0.25">
      <c r="A481" s="892"/>
      <c r="B481" s="893"/>
      <c r="C481" s="893"/>
      <c r="D481" s="893"/>
      <c r="E481" s="893"/>
      <c r="F481" s="894"/>
      <c r="G481" s="892"/>
      <c r="H481" s="893"/>
      <c r="I481" s="893"/>
      <c r="J481" s="893"/>
      <c r="K481" s="894"/>
    </row>
    <row r="482" spans="1:11" x14ac:dyDescent="0.25">
      <c r="A482" s="892"/>
      <c r="B482" s="893"/>
      <c r="C482" s="893"/>
      <c r="D482" s="893"/>
      <c r="E482" s="893"/>
      <c r="F482" s="894"/>
      <c r="G482" s="892"/>
      <c r="H482" s="893"/>
      <c r="I482" s="893"/>
      <c r="J482" s="893"/>
      <c r="K482" s="894"/>
    </row>
    <row r="483" spans="1:11" x14ac:dyDescent="0.25">
      <c r="A483" s="892"/>
      <c r="B483" s="893"/>
      <c r="C483" s="893"/>
      <c r="D483" s="893"/>
      <c r="E483" s="893"/>
      <c r="F483" s="894"/>
      <c r="G483" s="892"/>
      <c r="H483" s="893"/>
      <c r="I483" s="893"/>
      <c r="J483" s="893"/>
      <c r="K483" s="894"/>
    </row>
    <row r="484" spans="1:11" x14ac:dyDescent="0.25">
      <c r="A484" s="892"/>
      <c r="B484" s="893"/>
      <c r="C484" s="893"/>
      <c r="D484" s="893"/>
      <c r="E484" s="893"/>
      <c r="F484" s="894"/>
      <c r="G484" s="892"/>
      <c r="H484" s="893"/>
      <c r="I484" s="893"/>
      <c r="J484" s="893"/>
      <c r="K484" s="894"/>
    </row>
    <row r="485" spans="1:11" ht="15.75" thickBot="1" x14ac:dyDescent="0.3">
      <c r="A485" s="892"/>
      <c r="B485" s="893"/>
      <c r="C485" s="893"/>
      <c r="D485" s="893"/>
      <c r="E485" s="893"/>
      <c r="F485" s="894"/>
      <c r="G485" s="892"/>
      <c r="H485" s="893"/>
      <c r="I485" s="893"/>
      <c r="J485" s="893"/>
      <c r="K485" s="894"/>
    </row>
    <row r="486" spans="1:11" ht="15" customHeight="1" x14ac:dyDescent="0.25">
      <c r="A486" s="1036" t="s">
        <v>1331</v>
      </c>
      <c r="B486" s="1037"/>
      <c r="C486" s="1037"/>
      <c r="D486" s="1037"/>
      <c r="E486" s="1037"/>
      <c r="F486" s="1038"/>
      <c r="G486" s="1036" t="s">
        <v>1332</v>
      </c>
      <c r="H486" s="1042"/>
      <c r="I486" s="1042"/>
      <c r="J486" s="1042"/>
      <c r="K486" s="1043"/>
    </row>
    <row r="487" spans="1:11" ht="34.5" customHeight="1" thickBot="1" x14ac:dyDescent="0.3">
      <c r="A487" s="1039"/>
      <c r="B487" s="1040"/>
      <c r="C487" s="1040"/>
      <c r="D487" s="1040"/>
      <c r="E487" s="1040"/>
      <c r="F487" s="1041"/>
      <c r="G487" s="1044"/>
      <c r="H487" s="1045"/>
      <c r="I487" s="1045"/>
      <c r="J487" s="1045"/>
      <c r="K487" s="1046"/>
    </row>
    <row r="488" spans="1:11" x14ac:dyDescent="0.25">
      <c r="A488" s="895" t="s">
        <v>501</v>
      </c>
      <c r="B488" s="896"/>
      <c r="C488" s="896"/>
      <c r="D488" s="896"/>
      <c r="E488" s="896"/>
      <c r="F488" s="897"/>
      <c r="G488" s="895" t="s">
        <v>502</v>
      </c>
      <c r="H488" s="896"/>
      <c r="I488" s="896"/>
      <c r="J488" s="896"/>
      <c r="K488" s="897"/>
    </row>
    <row r="489" spans="1:11" x14ac:dyDescent="0.25">
      <c r="A489" s="892"/>
      <c r="B489" s="893"/>
      <c r="C489" s="893"/>
      <c r="D489" s="893"/>
      <c r="E489" s="893"/>
      <c r="F489" s="894"/>
      <c r="G489" s="892"/>
      <c r="H489" s="893"/>
      <c r="I489" s="893"/>
      <c r="J489" s="893"/>
      <c r="K489" s="894"/>
    </row>
    <row r="490" spans="1:11" x14ac:dyDescent="0.25">
      <c r="A490" s="892"/>
      <c r="B490" s="893"/>
      <c r="C490" s="893"/>
      <c r="D490" s="893"/>
      <c r="E490" s="893"/>
      <c r="F490" s="894"/>
      <c r="G490" s="892"/>
      <c r="H490" s="893"/>
      <c r="I490" s="893"/>
      <c r="J490" s="893"/>
      <c r="K490" s="894"/>
    </row>
    <row r="491" spans="1:11" x14ac:dyDescent="0.25">
      <c r="A491" s="892"/>
      <c r="B491" s="893"/>
      <c r="C491" s="893"/>
      <c r="D491" s="893"/>
      <c r="E491" s="893"/>
      <c r="F491" s="894"/>
      <c r="G491" s="892"/>
      <c r="H491" s="893"/>
      <c r="I491" s="893"/>
      <c r="J491" s="893"/>
      <c r="K491" s="894"/>
    </row>
    <row r="492" spans="1:11" x14ac:dyDescent="0.25">
      <c r="A492" s="892"/>
      <c r="B492" s="893"/>
      <c r="C492" s="893"/>
      <c r="D492" s="893"/>
      <c r="E492" s="893"/>
      <c r="F492" s="894"/>
      <c r="G492" s="892"/>
      <c r="H492" s="893"/>
      <c r="I492" s="893"/>
      <c r="J492" s="893"/>
      <c r="K492" s="894"/>
    </row>
    <row r="493" spans="1:11" x14ac:dyDescent="0.25">
      <c r="A493" s="892"/>
      <c r="B493" s="893"/>
      <c r="C493" s="893"/>
      <c r="D493" s="893"/>
      <c r="E493" s="893"/>
      <c r="F493" s="894"/>
      <c r="G493" s="892"/>
      <c r="H493" s="893"/>
      <c r="I493" s="893"/>
      <c r="J493" s="893"/>
      <c r="K493" s="894"/>
    </row>
    <row r="494" spans="1:11" x14ac:dyDescent="0.25">
      <c r="A494" s="892"/>
      <c r="B494" s="893"/>
      <c r="C494" s="893"/>
      <c r="D494" s="893"/>
      <c r="E494" s="893"/>
      <c r="F494" s="894"/>
      <c r="G494" s="892"/>
      <c r="H494" s="893"/>
      <c r="I494" s="893"/>
      <c r="J494" s="893"/>
      <c r="K494" s="894"/>
    </row>
    <row r="495" spans="1:11" x14ac:dyDescent="0.25">
      <c r="A495" s="892"/>
      <c r="B495" s="893"/>
      <c r="C495" s="893"/>
      <c r="D495" s="893"/>
      <c r="E495" s="893"/>
      <c r="F495" s="894"/>
      <c r="G495" s="892"/>
      <c r="H495" s="893"/>
      <c r="I495" s="893"/>
      <c r="J495" s="893"/>
      <c r="K495" s="894"/>
    </row>
    <row r="496" spans="1:11" x14ac:dyDescent="0.25">
      <c r="A496" s="892"/>
      <c r="B496" s="893"/>
      <c r="C496" s="893"/>
      <c r="D496" s="893"/>
      <c r="E496" s="893"/>
      <c r="F496" s="894"/>
      <c r="G496" s="892"/>
      <c r="H496" s="893"/>
      <c r="I496" s="893"/>
      <c r="J496" s="893"/>
      <c r="K496" s="894"/>
    </row>
    <row r="497" spans="1:11" x14ac:dyDescent="0.25">
      <c r="A497" s="892"/>
      <c r="B497" s="893"/>
      <c r="C497" s="893"/>
      <c r="D497" s="893"/>
      <c r="E497" s="893"/>
      <c r="F497" s="894"/>
      <c r="G497" s="892"/>
      <c r="H497" s="893"/>
      <c r="I497" s="893"/>
      <c r="J497" s="893"/>
      <c r="K497" s="894"/>
    </row>
    <row r="498" spans="1:11" x14ac:dyDescent="0.25">
      <c r="A498" s="892"/>
      <c r="B498" s="893"/>
      <c r="C498" s="893"/>
      <c r="D498" s="893"/>
      <c r="E498" s="893"/>
      <c r="F498" s="894"/>
      <c r="G498" s="892"/>
      <c r="H498" s="893"/>
      <c r="I498" s="893"/>
      <c r="J498" s="893"/>
      <c r="K498" s="894"/>
    </row>
    <row r="499" spans="1:11" x14ac:dyDescent="0.25">
      <c r="A499" s="892"/>
      <c r="B499" s="893"/>
      <c r="C499" s="893"/>
      <c r="D499" s="893"/>
      <c r="E499" s="893"/>
      <c r="F499" s="894"/>
      <c r="G499" s="892"/>
      <c r="H499" s="893"/>
      <c r="I499" s="893"/>
      <c r="J499" s="893"/>
      <c r="K499" s="894"/>
    </row>
    <row r="500" spans="1:11" x14ac:dyDescent="0.25">
      <c r="A500" s="892"/>
      <c r="B500" s="893"/>
      <c r="C500" s="893"/>
      <c r="D500" s="893"/>
      <c r="E500" s="893"/>
      <c r="F500" s="894"/>
      <c r="G500" s="892"/>
      <c r="H500" s="893"/>
      <c r="I500" s="893"/>
      <c r="J500" s="893"/>
      <c r="K500" s="894"/>
    </row>
    <row r="501" spans="1:11" ht="15.75" thickBot="1" x14ac:dyDescent="0.3">
      <c r="A501" s="892"/>
      <c r="B501" s="893"/>
      <c r="C501" s="893"/>
      <c r="D501" s="893"/>
      <c r="E501" s="893"/>
      <c r="F501" s="894"/>
      <c r="G501" s="892"/>
      <c r="H501" s="893"/>
      <c r="I501" s="893"/>
      <c r="J501" s="893"/>
      <c r="K501" s="894"/>
    </row>
    <row r="502" spans="1:11" ht="15" customHeight="1" x14ac:dyDescent="0.25">
      <c r="A502" s="1036" t="s">
        <v>1333</v>
      </c>
      <c r="B502" s="1037"/>
      <c r="C502" s="1037"/>
      <c r="D502" s="1037"/>
      <c r="E502" s="1037"/>
      <c r="F502" s="1038"/>
      <c r="G502" s="1036" t="s">
        <v>1333</v>
      </c>
      <c r="H502" s="1042"/>
      <c r="I502" s="1042"/>
      <c r="J502" s="1042"/>
      <c r="K502" s="1043"/>
    </row>
    <row r="503" spans="1:11" ht="15.75" thickBot="1" x14ac:dyDescent="0.3">
      <c r="A503" s="1039"/>
      <c r="B503" s="1040"/>
      <c r="C503" s="1040"/>
      <c r="D503" s="1040"/>
      <c r="E503" s="1040"/>
      <c r="F503" s="1041"/>
      <c r="G503" s="1044"/>
      <c r="H503" s="1045"/>
      <c r="I503" s="1045"/>
      <c r="J503" s="1045"/>
      <c r="K503" s="1046"/>
    </row>
    <row r="504" spans="1:11" x14ac:dyDescent="0.25">
      <c r="A504" s="895" t="s">
        <v>501</v>
      </c>
      <c r="B504" s="896"/>
      <c r="C504" s="896"/>
      <c r="D504" s="896"/>
      <c r="E504" s="896"/>
      <c r="F504" s="897"/>
      <c r="G504" s="895" t="s">
        <v>502</v>
      </c>
      <c r="H504" s="896"/>
      <c r="I504" s="896"/>
      <c r="J504" s="896"/>
      <c r="K504" s="897"/>
    </row>
    <row r="505" spans="1:11" x14ac:dyDescent="0.25">
      <c r="A505" s="892"/>
      <c r="B505" s="893"/>
      <c r="C505" s="893"/>
      <c r="D505" s="893"/>
      <c r="E505" s="893"/>
      <c r="F505" s="894"/>
      <c r="G505" s="892"/>
      <c r="H505" s="893"/>
      <c r="I505" s="893"/>
      <c r="J505" s="893"/>
      <c r="K505" s="894"/>
    </row>
    <row r="506" spans="1:11" x14ac:dyDescent="0.25">
      <c r="A506" s="892"/>
      <c r="B506" s="893"/>
      <c r="C506" s="893"/>
      <c r="D506" s="893"/>
      <c r="E506" s="893"/>
      <c r="F506" s="894"/>
      <c r="G506" s="892"/>
      <c r="H506" s="893"/>
      <c r="I506" s="893"/>
      <c r="J506" s="893"/>
      <c r="K506" s="894"/>
    </row>
    <row r="507" spans="1:11" x14ac:dyDescent="0.25">
      <c r="A507" s="892"/>
      <c r="B507" s="893"/>
      <c r="C507" s="893"/>
      <c r="D507" s="893"/>
      <c r="E507" s="893"/>
      <c r="F507" s="894"/>
      <c r="G507" s="892"/>
      <c r="H507" s="893"/>
      <c r="I507" s="893"/>
      <c r="J507" s="893"/>
      <c r="K507" s="894"/>
    </row>
    <row r="508" spans="1:11" x14ac:dyDescent="0.25">
      <c r="A508" s="892"/>
      <c r="B508" s="893"/>
      <c r="C508" s="893"/>
      <c r="D508" s="893"/>
      <c r="E508" s="893"/>
      <c r="F508" s="894"/>
      <c r="G508" s="892"/>
      <c r="H508" s="893"/>
      <c r="I508" s="893"/>
      <c r="J508" s="893"/>
      <c r="K508" s="894"/>
    </row>
    <row r="509" spans="1:11" x14ac:dyDescent="0.25">
      <c r="A509" s="892"/>
      <c r="B509" s="893"/>
      <c r="C509" s="893"/>
      <c r="D509" s="893"/>
      <c r="E509" s="893"/>
      <c r="F509" s="894"/>
      <c r="G509" s="892"/>
      <c r="H509" s="893"/>
      <c r="I509" s="893"/>
      <c r="J509" s="893"/>
      <c r="K509" s="894"/>
    </row>
    <row r="510" spans="1:11" x14ac:dyDescent="0.25">
      <c r="A510" s="892"/>
      <c r="B510" s="893"/>
      <c r="C510" s="893"/>
      <c r="D510" s="893"/>
      <c r="E510" s="893"/>
      <c r="F510" s="894"/>
      <c r="G510" s="892"/>
      <c r="H510" s="893"/>
      <c r="I510" s="893"/>
      <c r="J510" s="893"/>
      <c r="K510" s="894"/>
    </row>
    <row r="511" spans="1:11" x14ac:dyDescent="0.25">
      <c r="A511" s="892"/>
      <c r="B511" s="893"/>
      <c r="C511" s="893"/>
      <c r="D511" s="893"/>
      <c r="E511" s="893"/>
      <c r="F511" s="894"/>
      <c r="G511" s="892"/>
      <c r="H511" s="893"/>
      <c r="I511" s="893"/>
      <c r="J511" s="893"/>
      <c r="K511" s="894"/>
    </row>
    <row r="512" spans="1:11" x14ac:dyDescent="0.25">
      <c r="A512" s="892"/>
      <c r="B512" s="893"/>
      <c r="C512" s="893"/>
      <c r="D512" s="893"/>
      <c r="E512" s="893"/>
      <c r="F512" s="894"/>
      <c r="G512" s="892"/>
      <c r="H512" s="893"/>
      <c r="I512" s="893"/>
      <c r="J512" s="893"/>
      <c r="K512" s="894"/>
    </row>
    <row r="513" spans="1:11" x14ac:dyDescent="0.25">
      <c r="A513" s="892"/>
      <c r="B513" s="893"/>
      <c r="C513" s="893"/>
      <c r="D513" s="893"/>
      <c r="E513" s="893"/>
      <c r="F513" s="894"/>
      <c r="G513" s="892"/>
      <c r="H513" s="893"/>
      <c r="I513" s="893"/>
      <c r="J513" s="893"/>
      <c r="K513" s="894"/>
    </row>
    <row r="514" spans="1:11" x14ac:dyDescent="0.25">
      <c r="A514" s="892"/>
      <c r="B514" s="893"/>
      <c r="C514" s="893"/>
      <c r="D514" s="893"/>
      <c r="E514" s="893"/>
      <c r="F514" s="894"/>
      <c r="G514" s="892"/>
      <c r="H514" s="893"/>
      <c r="I514" s="893"/>
      <c r="J514" s="893"/>
      <c r="K514" s="894"/>
    </row>
    <row r="515" spans="1:11" x14ac:dyDescent="0.25">
      <c r="A515" s="892"/>
      <c r="B515" s="893"/>
      <c r="C515" s="893"/>
      <c r="D515" s="893"/>
      <c r="E515" s="893"/>
      <c r="F515" s="894"/>
      <c r="G515" s="892"/>
      <c r="H515" s="893"/>
      <c r="I515" s="893"/>
      <c r="J515" s="893"/>
      <c r="K515" s="894"/>
    </row>
    <row r="516" spans="1:11" x14ac:dyDescent="0.25">
      <c r="A516" s="892"/>
      <c r="B516" s="893"/>
      <c r="C516" s="893"/>
      <c r="D516" s="893"/>
      <c r="E516" s="893"/>
      <c r="F516" s="894"/>
      <c r="G516" s="892"/>
      <c r="H516" s="893"/>
      <c r="I516" s="893"/>
      <c r="J516" s="893"/>
      <c r="K516" s="894"/>
    </row>
    <row r="517" spans="1:11" ht="15.75" thickBot="1" x14ac:dyDescent="0.3">
      <c r="A517" s="892"/>
      <c r="B517" s="893"/>
      <c r="C517" s="893"/>
      <c r="D517" s="893"/>
      <c r="E517" s="893"/>
      <c r="F517" s="894"/>
      <c r="G517" s="892"/>
      <c r="H517" s="893"/>
      <c r="I517" s="893"/>
      <c r="J517" s="893"/>
      <c r="K517" s="894"/>
    </row>
    <row r="518" spans="1:11" ht="15" customHeight="1" x14ac:dyDescent="0.25">
      <c r="A518" s="1036" t="s">
        <v>1151</v>
      </c>
      <c r="B518" s="1037"/>
      <c r="C518" s="1037"/>
      <c r="D518" s="1037"/>
      <c r="E518" s="1037"/>
      <c r="F518" s="1038"/>
      <c r="G518" s="1036" t="s">
        <v>1152</v>
      </c>
      <c r="H518" s="1042"/>
      <c r="I518" s="1042"/>
      <c r="J518" s="1042"/>
      <c r="K518" s="1043"/>
    </row>
    <row r="519" spans="1:11" ht="15.75" thickBot="1" x14ac:dyDescent="0.3">
      <c r="A519" s="1039"/>
      <c r="B519" s="1040"/>
      <c r="C519" s="1040"/>
      <c r="D519" s="1040"/>
      <c r="E519" s="1040"/>
      <c r="F519" s="1041"/>
      <c r="G519" s="1044"/>
      <c r="H519" s="1045"/>
      <c r="I519" s="1045"/>
      <c r="J519" s="1045"/>
      <c r="K519" s="1046"/>
    </row>
    <row r="520" spans="1:11" x14ac:dyDescent="0.25">
      <c r="A520" s="895" t="s">
        <v>501</v>
      </c>
      <c r="B520" s="896"/>
      <c r="C520" s="896"/>
      <c r="D520" s="896"/>
      <c r="E520" s="896"/>
      <c r="F520" s="897"/>
      <c r="G520" s="895" t="s">
        <v>502</v>
      </c>
      <c r="H520" s="896"/>
      <c r="I520" s="896"/>
      <c r="J520" s="896"/>
      <c r="K520" s="897"/>
    </row>
    <row r="521" spans="1:11" x14ac:dyDescent="0.25">
      <c r="A521" s="892"/>
      <c r="B521" s="893"/>
      <c r="C521" s="893"/>
      <c r="D521" s="893"/>
      <c r="E521" s="893"/>
      <c r="F521" s="894"/>
      <c r="G521" s="892"/>
      <c r="H521" s="893"/>
      <c r="I521" s="893"/>
      <c r="J521" s="893"/>
      <c r="K521" s="894"/>
    </row>
    <row r="522" spans="1:11" x14ac:dyDescent="0.25">
      <c r="A522" s="892"/>
      <c r="B522" s="893"/>
      <c r="C522" s="893"/>
      <c r="D522" s="893"/>
      <c r="E522" s="893"/>
      <c r="F522" s="894"/>
      <c r="G522" s="892"/>
      <c r="H522" s="893"/>
      <c r="I522" s="893"/>
      <c r="J522" s="893"/>
      <c r="K522" s="894"/>
    </row>
    <row r="523" spans="1:11" x14ac:dyDescent="0.25">
      <c r="A523" s="892"/>
      <c r="B523" s="893"/>
      <c r="C523" s="893"/>
      <c r="D523" s="893"/>
      <c r="E523" s="893"/>
      <c r="F523" s="894"/>
      <c r="G523" s="892"/>
      <c r="H523" s="893"/>
      <c r="I523" s="893"/>
      <c r="J523" s="893"/>
      <c r="K523" s="894"/>
    </row>
    <row r="524" spans="1:11" x14ac:dyDescent="0.25">
      <c r="A524" s="892"/>
      <c r="B524" s="893"/>
      <c r="C524" s="893"/>
      <c r="D524" s="893"/>
      <c r="E524" s="893"/>
      <c r="F524" s="894"/>
      <c r="G524" s="892"/>
      <c r="H524" s="893"/>
      <c r="I524" s="893"/>
      <c r="J524" s="893"/>
      <c r="K524" s="894"/>
    </row>
    <row r="525" spans="1:11" x14ac:dyDescent="0.25">
      <c r="A525" s="892"/>
      <c r="B525" s="893"/>
      <c r="C525" s="893"/>
      <c r="D525" s="893"/>
      <c r="E525" s="893"/>
      <c r="F525" s="894"/>
      <c r="G525" s="892"/>
      <c r="H525" s="893"/>
      <c r="I525" s="893"/>
      <c r="J525" s="893"/>
      <c r="K525" s="894"/>
    </row>
    <row r="526" spans="1:11" x14ac:dyDescent="0.25">
      <c r="A526" s="892"/>
      <c r="B526" s="893"/>
      <c r="C526" s="893"/>
      <c r="D526" s="893"/>
      <c r="E526" s="893"/>
      <c r="F526" s="894"/>
      <c r="G526" s="892"/>
      <c r="H526" s="893"/>
      <c r="I526" s="893"/>
      <c r="J526" s="893"/>
      <c r="K526" s="894"/>
    </row>
    <row r="527" spans="1:11" x14ac:dyDescent="0.25">
      <c r="A527" s="892"/>
      <c r="B527" s="893"/>
      <c r="C527" s="893"/>
      <c r="D527" s="893"/>
      <c r="E527" s="893"/>
      <c r="F527" s="894"/>
      <c r="G527" s="892"/>
      <c r="H527" s="893"/>
      <c r="I527" s="893"/>
      <c r="J527" s="893"/>
      <c r="K527" s="894"/>
    </row>
    <row r="528" spans="1:11" x14ac:dyDescent="0.25">
      <c r="A528" s="892"/>
      <c r="B528" s="893"/>
      <c r="C528" s="893"/>
      <c r="D528" s="893"/>
      <c r="E528" s="893"/>
      <c r="F528" s="894"/>
      <c r="G528" s="892"/>
      <c r="H528" s="893"/>
      <c r="I528" s="893"/>
      <c r="J528" s="893"/>
      <c r="K528" s="894"/>
    </row>
    <row r="529" spans="1:11" x14ac:dyDescent="0.25">
      <c r="A529" s="892"/>
      <c r="B529" s="893"/>
      <c r="C529" s="893"/>
      <c r="D529" s="893"/>
      <c r="E529" s="893"/>
      <c r="F529" s="894"/>
      <c r="G529" s="892"/>
      <c r="H529" s="893"/>
      <c r="I529" s="893"/>
      <c r="J529" s="893"/>
      <c r="K529" s="894"/>
    </row>
    <row r="530" spans="1:11" x14ac:dyDescent="0.25">
      <c r="A530" s="892"/>
      <c r="B530" s="893"/>
      <c r="C530" s="893"/>
      <c r="D530" s="893"/>
      <c r="E530" s="893"/>
      <c r="F530" s="894"/>
      <c r="G530" s="892"/>
      <c r="H530" s="893"/>
      <c r="I530" s="893"/>
      <c r="J530" s="893"/>
      <c r="K530" s="894"/>
    </row>
    <row r="531" spans="1:11" x14ac:dyDescent="0.25">
      <c r="A531" s="892"/>
      <c r="B531" s="893"/>
      <c r="C531" s="893"/>
      <c r="D531" s="893"/>
      <c r="E531" s="893"/>
      <c r="F531" s="894"/>
      <c r="G531" s="892"/>
      <c r="H531" s="893"/>
      <c r="I531" s="893"/>
      <c r="J531" s="893"/>
      <c r="K531" s="894"/>
    </row>
    <row r="532" spans="1:11" x14ac:dyDescent="0.25">
      <c r="A532" s="892"/>
      <c r="B532" s="893"/>
      <c r="C532" s="893"/>
      <c r="D532" s="893"/>
      <c r="E532" s="893"/>
      <c r="F532" s="894"/>
      <c r="G532" s="892"/>
      <c r="H532" s="893"/>
      <c r="I532" s="893"/>
      <c r="J532" s="893"/>
      <c r="K532" s="894"/>
    </row>
    <row r="533" spans="1:11" ht="15.75" thickBot="1" x14ac:dyDescent="0.3">
      <c r="A533" s="892"/>
      <c r="B533" s="893"/>
      <c r="C533" s="893"/>
      <c r="D533" s="893"/>
      <c r="E533" s="893"/>
      <c r="F533" s="894"/>
      <c r="G533" s="892"/>
      <c r="H533" s="893"/>
      <c r="I533" s="893"/>
      <c r="J533" s="893"/>
      <c r="K533" s="894"/>
    </row>
    <row r="534" spans="1:11" ht="15" customHeight="1" x14ac:dyDescent="0.25">
      <c r="A534" s="1036" t="s">
        <v>1334</v>
      </c>
      <c r="B534" s="1037"/>
      <c r="C534" s="1037"/>
      <c r="D534" s="1037"/>
      <c r="E534" s="1037"/>
      <c r="F534" s="1038"/>
      <c r="G534" s="1036" t="s">
        <v>1335</v>
      </c>
      <c r="H534" s="1042"/>
      <c r="I534" s="1042"/>
      <c r="J534" s="1042"/>
      <c r="K534" s="1043"/>
    </row>
    <row r="535" spans="1:11" ht="27" customHeight="1" thickBot="1" x14ac:dyDescent="0.3">
      <c r="A535" s="1039"/>
      <c r="B535" s="1040"/>
      <c r="C535" s="1040"/>
      <c r="D535" s="1040"/>
      <c r="E535" s="1040"/>
      <c r="F535" s="1041"/>
      <c r="G535" s="1044"/>
      <c r="H535" s="1045"/>
      <c r="I535" s="1045"/>
      <c r="J535" s="1045"/>
      <c r="K535" s="1046"/>
    </row>
  </sheetData>
  <mergeCells count="137">
    <mergeCell ref="A1:K2"/>
    <mergeCell ref="A3:D3"/>
    <mergeCell ref="F3:H3"/>
    <mergeCell ref="I3:K3"/>
    <mergeCell ref="A4:G5"/>
    <mergeCell ref="J4:K4"/>
    <mergeCell ref="J5:K5"/>
    <mergeCell ref="A36:F37"/>
    <mergeCell ref="G36:K37"/>
    <mergeCell ref="A38:F51"/>
    <mergeCell ref="G38:K51"/>
    <mergeCell ref="A52:F53"/>
    <mergeCell ref="G52:K53"/>
    <mergeCell ref="A6:F19"/>
    <mergeCell ref="G6:K19"/>
    <mergeCell ref="A20:F21"/>
    <mergeCell ref="G20:K21"/>
    <mergeCell ref="A22:F35"/>
    <mergeCell ref="G22:K35"/>
    <mergeCell ref="A84:F85"/>
    <mergeCell ref="G84:K85"/>
    <mergeCell ref="A86:F99"/>
    <mergeCell ref="G86:K99"/>
    <mergeCell ref="A100:F101"/>
    <mergeCell ref="G100:K101"/>
    <mergeCell ref="A54:F67"/>
    <mergeCell ref="G54:K67"/>
    <mergeCell ref="A68:F69"/>
    <mergeCell ref="G68:K69"/>
    <mergeCell ref="A70:F83"/>
    <mergeCell ref="G70:K83"/>
    <mergeCell ref="A132:F133"/>
    <mergeCell ref="G132:K133"/>
    <mergeCell ref="A134:F147"/>
    <mergeCell ref="G134:K147"/>
    <mergeCell ref="A148:F149"/>
    <mergeCell ref="G148:K149"/>
    <mergeCell ref="A102:F115"/>
    <mergeCell ref="G102:K115"/>
    <mergeCell ref="A116:F117"/>
    <mergeCell ref="G116:K117"/>
    <mergeCell ref="A118:F131"/>
    <mergeCell ref="G118:K131"/>
    <mergeCell ref="A167:F180"/>
    <mergeCell ref="G167:K180"/>
    <mergeCell ref="A181:F182"/>
    <mergeCell ref="G181:K182"/>
    <mergeCell ref="A183:F196"/>
    <mergeCell ref="G183:K196"/>
    <mergeCell ref="A150:F150"/>
    <mergeCell ref="G150:K150"/>
    <mergeCell ref="A151:F164"/>
    <mergeCell ref="G151:K164"/>
    <mergeCell ref="A165:F166"/>
    <mergeCell ref="G165:K166"/>
    <mergeCell ref="A228:F242"/>
    <mergeCell ref="G228:K242"/>
    <mergeCell ref="A243:F244"/>
    <mergeCell ref="G243:K244"/>
    <mergeCell ref="A245:F259"/>
    <mergeCell ref="G245:K259"/>
    <mergeCell ref="A197:F198"/>
    <mergeCell ref="G197:K198"/>
    <mergeCell ref="A212:F225"/>
    <mergeCell ref="G212:K225"/>
    <mergeCell ref="A226:F227"/>
    <mergeCell ref="G226:K227"/>
    <mergeCell ref="A279:F293"/>
    <mergeCell ref="G279:K293"/>
    <mergeCell ref="A294:F295"/>
    <mergeCell ref="G294:K295"/>
    <mergeCell ref="A296:F309"/>
    <mergeCell ref="G296:K309"/>
    <mergeCell ref="A260:F261"/>
    <mergeCell ref="G260:K261"/>
    <mergeCell ref="A262:F276"/>
    <mergeCell ref="G262:K276"/>
    <mergeCell ref="A277:F278"/>
    <mergeCell ref="G277:K278"/>
    <mergeCell ref="A328:F341"/>
    <mergeCell ref="G328:K341"/>
    <mergeCell ref="A342:F343"/>
    <mergeCell ref="G342:K343"/>
    <mergeCell ref="A344:F357"/>
    <mergeCell ref="G344:K357"/>
    <mergeCell ref="A310:F311"/>
    <mergeCell ref="G310:K311"/>
    <mergeCell ref="A312:F325"/>
    <mergeCell ref="G312:K325"/>
    <mergeCell ref="A326:F327"/>
    <mergeCell ref="G326:K327"/>
    <mergeCell ref="A376:F389"/>
    <mergeCell ref="G376:K389"/>
    <mergeCell ref="A390:F391"/>
    <mergeCell ref="G390:K391"/>
    <mergeCell ref="A392:F405"/>
    <mergeCell ref="G392:K405"/>
    <mergeCell ref="A358:F359"/>
    <mergeCell ref="G358:K359"/>
    <mergeCell ref="A360:F373"/>
    <mergeCell ref="G360:K373"/>
    <mergeCell ref="A374:F375"/>
    <mergeCell ref="G374:K375"/>
    <mergeCell ref="A424:F437"/>
    <mergeCell ref="G424:K437"/>
    <mergeCell ref="A438:F439"/>
    <mergeCell ref="G438:K439"/>
    <mergeCell ref="A440:F453"/>
    <mergeCell ref="G440:K453"/>
    <mergeCell ref="A406:F407"/>
    <mergeCell ref="G406:K407"/>
    <mergeCell ref="A408:F421"/>
    <mergeCell ref="G408:K421"/>
    <mergeCell ref="A422:F423"/>
    <mergeCell ref="G422:K423"/>
    <mergeCell ref="A472:F485"/>
    <mergeCell ref="G472:K485"/>
    <mergeCell ref="A486:F487"/>
    <mergeCell ref="G486:K487"/>
    <mergeCell ref="A488:F501"/>
    <mergeCell ref="G488:K501"/>
    <mergeCell ref="A454:F455"/>
    <mergeCell ref="G454:K455"/>
    <mergeCell ref="A456:F469"/>
    <mergeCell ref="G456:K469"/>
    <mergeCell ref="A470:F471"/>
    <mergeCell ref="G470:K471"/>
    <mergeCell ref="A520:F533"/>
    <mergeCell ref="G520:K533"/>
    <mergeCell ref="A534:F535"/>
    <mergeCell ref="G534:K535"/>
    <mergeCell ref="A502:F503"/>
    <mergeCell ref="G502:K503"/>
    <mergeCell ref="A504:F517"/>
    <mergeCell ref="G504:K517"/>
    <mergeCell ref="A518:F519"/>
    <mergeCell ref="G518:K519"/>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zoomScaleNormal="100" zoomScaleSheetLayoutView="100" zoomScalePageLayoutView="90" workbookViewId="0">
      <selection activeCell="N17" sqref="N17"/>
    </sheetView>
  </sheetViews>
  <sheetFormatPr baseColWidth="10" defaultColWidth="11.42578125" defaultRowHeight="15" x14ac:dyDescent="0.25"/>
  <cols>
    <col min="1" max="1" width="3.7109375" style="129" customWidth="1"/>
    <col min="2" max="2" width="4.7109375" style="129" customWidth="1"/>
    <col min="3" max="3" width="8.28515625" style="129" customWidth="1"/>
    <col min="4" max="4" width="8" style="129" customWidth="1"/>
    <col min="5" max="5" width="11.42578125" style="129"/>
    <col min="6" max="6" width="12" style="129" customWidth="1"/>
    <col min="7" max="7" width="8.42578125" style="129" customWidth="1"/>
    <col min="8" max="8" width="8.5703125" style="129" customWidth="1"/>
    <col min="9" max="9" width="20.28515625" style="129" customWidth="1"/>
    <col min="10" max="10" width="9.140625" style="129" customWidth="1"/>
    <col min="11" max="11" width="6.28515625" style="129" customWidth="1"/>
    <col min="12" max="12" width="8.85546875" style="129" customWidth="1"/>
    <col min="13" max="13" width="11.42578125" style="129" customWidth="1"/>
    <col min="14" max="16384" width="11.42578125" style="129"/>
  </cols>
  <sheetData>
    <row r="1" spans="2:12" ht="27.75" customHeight="1" x14ac:dyDescent="0.25">
      <c r="B1" s="960" t="s">
        <v>251</v>
      </c>
      <c r="C1" s="907"/>
      <c r="D1" s="907"/>
      <c r="E1" s="907"/>
      <c r="F1" s="907"/>
      <c r="G1" s="907"/>
      <c r="H1" s="907"/>
      <c r="I1" s="907"/>
      <c r="J1" s="907"/>
      <c r="K1" s="907"/>
      <c r="L1" s="942"/>
    </row>
    <row r="2" spans="2:12" ht="11.25" customHeight="1" x14ac:dyDescent="0.25">
      <c r="B2" s="961"/>
      <c r="C2" s="908"/>
      <c r="D2" s="908"/>
      <c r="E2" s="908"/>
      <c r="F2" s="908"/>
      <c r="G2" s="908"/>
      <c r="H2" s="908"/>
      <c r="I2" s="908"/>
      <c r="J2" s="908"/>
      <c r="K2" s="908"/>
      <c r="L2" s="944"/>
    </row>
    <row r="3" spans="2:12" ht="24.95" customHeight="1" x14ac:dyDescent="0.25">
      <c r="B3" s="1054" t="s">
        <v>289</v>
      </c>
      <c r="C3" s="945"/>
      <c r="D3" s="945"/>
      <c r="E3" s="946"/>
      <c r="F3" s="97">
        <v>44279</v>
      </c>
      <c r="G3" s="947" t="s">
        <v>290</v>
      </c>
      <c r="H3" s="945"/>
      <c r="I3" s="946"/>
      <c r="J3" s="948">
        <v>44285</v>
      </c>
      <c r="K3" s="945"/>
      <c r="L3" s="1055"/>
    </row>
    <row r="4" spans="2:12" x14ac:dyDescent="0.25">
      <c r="B4" s="964" t="s">
        <v>250</v>
      </c>
      <c r="C4" s="949"/>
      <c r="D4" s="949"/>
      <c r="E4" s="949"/>
      <c r="F4" s="949"/>
      <c r="G4" s="949"/>
      <c r="H4" s="950"/>
      <c r="I4" s="354" t="s">
        <v>488</v>
      </c>
      <c r="J4" s="354" t="s">
        <v>2</v>
      </c>
      <c r="K4" s="1056" t="s">
        <v>0</v>
      </c>
      <c r="L4" s="1057"/>
    </row>
    <row r="5" spans="2:12" x14ac:dyDescent="0.25">
      <c r="B5" s="1053"/>
      <c r="C5" s="951"/>
      <c r="D5" s="951"/>
      <c r="E5" s="951"/>
      <c r="F5" s="951"/>
      <c r="G5" s="951"/>
      <c r="H5" s="952"/>
      <c r="I5" s="270" t="s">
        <v>489</v>
      </c>
      <c r="J5" s="354">
        <v>2</v>
      </c>
      <c r="K5" s="1056" t="s">
        <v>291</v>
      </c>
      <c r="L5" s="1057"/>
    </row>
    <row r="6" spans="2:12" ht="15.75" customHeight="1" x14ac:dyDescent="0.25">
      <c r="B6" s="892" t="s">
        <v>451</v>
      </c>
      <c r="C6" s="893"/>
      <c r="D6" s="893"/>
      <c r="E6" s="893"/>
      <c r="F6" s="893"/>
      <c r="G6" s="894"/>
      <c r="H6" s="892" t="s">
        <v>452</v>
      </c>
      <c r="I6" s="893"/>
      <c r="J6" s="893"/>
      <c r="K6" s="893"/>
      <c r="L6" s="894"/>
    </row>
    <row r="7" spans="2:12" x14ac:dyDescent="0.25">
      <c r="B7" s="892"/>
      <c r="C7" s="893"/>
      <c r="D7" s="893"/>
      <c r="E7" s="893"/>
      <c r="F7" s="893"/>
      <c r="G7" s="894"/>
      <c r="H7" s="892"/>
      <c r="I7" s="893"/>
      <c r="J7" s="893"/>
      <c r="K7" s="893"/>
      <c r="L7" s="894"/>
    </row>
    <row r="8" spans="2:12" x14ac:dyDescent="0.25">
      <c r="B8" s="892"/>
      <c r="C8" s="893"/>
      <c r="D8" s="893"/>
      <c r="E8" s="893"/>
      <c r="F8" s="893"/>
      <c r="G8" s="894"/>
      <c r="H8" s="892"/>
      <c r="I8" s="893"/>
      <c r="J8" s="893"/>
      <c r="K8" s="893"/>
      <c r="L8" s="894"/>
    </row>
    <row r="9" spans="2:12" x14ac:dyDescent="0.25">
      <c r="B9" s="892"/>
      <c r="C9" s="893"/>
      <c r="D9" s="893"/>
      <c r="E9" s="893"/>
      <c r="F9" s="893"/>
      <c r="G9" s="894"/>
      <c r="H9" s="892"/>
      <c r="I9" s="893"/>
      <c r="J9" s="893"/>
      <c r="K9" s="893"/>
      <c r="L9" s="894"/>
    </row>
    <row r="10" spans="2:12" x14ac:dyDescent="0.25">
      <c r="B10" s="892"/>
      <c r="C10" s="893"/>
      <c r="D10" s="893"/>
      <c r="E10" s="893"/>
      <c r="F10" s="893"/>
      <c r="G10" s="894"/>
      <c r="H10" s="892"/>
      <c r="I10" s="893"/>
      <c r="J10" s="893"/>
      <c r="K10" s="893"/>
      <c r="L10" s="894"/>
    </row>
    <row r="11" spans="2:12" x14ac:dyDescent="0.25">
      <c r="B11" s="892"/>
      <c r="C11" s="893"/>
      <c r="D11" s="893"/>
      <c r="E11" s="893"/>
      <c r="F11" s="893"/>
      <c r="G11" s="894"/>
      <c r="H11" s="892"/>
      <c r="I11" s="893"/>
      <c r="J11" s="893"/>
      <c r="K11" s="893"/>
      <c r="L11" s="894"/>
    </row>
    <row r="12" spans="2:12" x14ac:dyDescent="0.25">
      <c r="B12" s="892"/>
      <c r="C12" s="893"/>
      <c r="D12" s="893"/>
      <c r="E12" s="893"/>
      <c r="F12" s="893"/>
      <c r="G12" s="894"/>
      <c r="H12" s="892"/>
      <c r="I12" s="893"/>
      <c r="J12" s="893"/>
      <c r="K12" s="893"/>
      <c r="L12" s="894"/>
    </row>
    <row r="13" spans="2:12" x14ac:dyDescent="0.25">
      <c r="B13" s="892"/>
      <c r="C13" s="893"/>
      <c r="D13" s="893"/>
      <c r="E13" s="893"/>
      <c r="F13" s="893"/>
      <c r="G13" s="894"/>
      <c r="H13" s="892"/>
      <c r="I13" s="893"/>
      <c r="J13" s="893"/>
      <c r="K13" s="893"/>
      <c r="L13" s="894"/>
    </row>
    <row r="14" spans="2:12" x14ac:dyDescent="0.25">
      <c r="B14" s="892"/>
      <c r="C14" s="893"/>
      <c r="D14" s="893"/>
      <c r="E14" s="893"/>
      <c r="F14" s="893"/>
      <c r="G14" s="894"/>
      <c r="H14" s="892"/>
      <c r="I14" s="893"/>
      <c r="J14" s="893"/>
      <c r="K14" s="893"/>
      <c r="L14" s="894"/>
    </row>
    <row r="15" spans="2:12" x14ac:dyDescent="0.25">
      <c r="B15" s="892"/>
      <c r="C15" s="893"/>
      <c r="D15" s="893"/>
      <c r="E15" s="893"/>
      <c r="F15" s="893"/>
      <c r="G15" s="894"/>
      <c r="H15" s="892"/>
      <c r="I15" s="893"/>
      <c r="J15" s="893"/>
      <c r="K15" s="893"/>
      <c r="L15" s="894"/>
    </row>
    <row r="16" spans="2:12" x14ac:dyDescent="0.25">
      <c r="B16" s="892"/>
      <c r="C16" s="893"/>
      <c r="D16" s="893"/>
      <c r="E16" s="893"/>
      <c r="F16" s="893"/>
      <c r="G16" s="894"/>
      <c r="H16" s="892"/>
      <c r="I16" s="893"/>
      <c r="J16" s="893"/>
      <c r="K16" s="893"/>
      <c r="L16" s="894"/>
    </row>
    <row r="17" spans="2:12" x14ac:dyDescent="0.25">
      <c r="B17" s="892"/>
      <c r="C17" s="893"/>
      <c r="D17" s="893"/>
      <c r="E17" s="893"/>
      <c r="F17" s="893"/>
      <c r="G17" s="894"/>
      <c r="H17" s="892"/>
      <c r="I17" s="893"/>
      <c r="J17" s="893"/>
      <c r="K17" s="893"/>
      <c r="L17" s="894"/>
    </row>
    <row r="18" spans="2:12" x14ac:dyDescent="0.25">
      <c r="B18" s="892"/>
      <c r="C18" s="893"/>
      <c r="D18" s="893"/>
      <c r="E18" s="893"/>
      <c r="F18" s="893"/>
      <c r="G18" s="894"/>
      <c r="H18" s="892"/>
      <c r="I18" s="893"/>
      <c r="J18" s="893"/>
      <c r="K18" s="893"/>
      <c r="L18" s="894"/>
    </row>
    <row r="19" spans="2:12" ht="15.75" thickBot="1" x14ac:dyDescent="0.3">
      <c r="B19" s="892"/>
      <c r="C19" s="893"/>
      <c r="D19" s="893"/>
      <c r="E19" s="893"/>
      <c r="F19" s="893"/>
      <c r="G19" s="894"/>
      <c r="H19" s="892"/>
      <c r="I19" s="893"/>
      <c r="J19" s="893"/>
      <c r="K19" s="893"/>
      <c r="L19" s="894"/>
    </row>
    <row r="20" spans="2:12" ht="15" customHeight="1" x14ac:dyDescent="0.25">
      <c r="B20" s="1058" t="s">
        <v>1069</v>
      </c>
      <c r="C20" s="1059"/>
      <c r="D20" s="1059"/>
      <c r="E20" s="1059"/>
      <c r="F20" s="1059"/>
      <c r="G20" s="1060"/>
      <c r="H20" s="1058" t="s">
        <v>1274</v>
      </c>
      <c r="I20" s="1059"/>
      <c r="J20" s="1059"/>
      <c r="K20" s="1059"/>
      <c r="L20" s="1060"/>
    </row>
    <row r="21" spans="2:12" ht="18" customHeight="1" thickBot="1" x14ac:dyDescent="0.3">
      <c r="B21" s="1061"/>
      <c r="C21" s="1062"/>
      <c r="D21" s="1062"/>
      <c r="E21" s="1062"/>
      <c r="F21" s="1062"/>
      <c r="G21" s="1063"/>
      <c r="H21" s="1061"/>
      <c r="I21" s="1062"/>
      <c r="J21" s="1062"/>
      <c r="K21" s="1062"/>
      <c r="L21" s="1063"/>
    </row>
    <row r="22" spans="2:12" ht="15.75" customHeight="1" x14ac:dyDescent="0.25">
      <c r="B22" s="895" t="s">
        <v>499</v>
      </c>
      <c r="C22" s="896"/>
      <c r="D22" s="896"/>
      <c r="E22" s="896"/>
      <c r="F22" s="896"/>
      <c r="G22" s="897"/>
      <c r="H22" s="895" t="s">
        <v>500</v>
      </c>
      <c r="I22" s="896"/>
      <c r="J22" s="896"/>
      <c r="K22" s="896"/>
      <c r="L22" s="897"/>
    </row>
    <row r="23" spans="2:12" x14ac:dyDescent="0.25">
      <c r="B23" s="892"/>
      <c r="C23" s="893"/>
      <c r="D23" s="893"/>
      <c r="E23" s="893"/>
      <c r="F23" s="893"/>
      <c r="G23" s="894"/>
      <c r="H23" s="892"/>
      <c r="I23" s="893"/>
      <c r="J23" s="893"/>
      <c r="K23" s="893"/>
      <c r="L23" s="894"/>
    </row>
    <row r="24" spans="2:12" x14ac:dyDescent="0.25">
      <c r="B24" s="892"/>
      <c r="C24" s="893"/>
      <c r="D24" s="893"/>
      <c r="E24" s="893"/>
      <c r="F24" s="893"/>
      <c r="G24" s="894"/>
      <c r="H24" s="892"/>
      <c r="I24" s="893"/>
      <c r="J24" s="893"/>
      <c r="K24" s="893"/>
      <c r="L24" s="894"/>
    </row>
    <row r="25" spans="2:12" x14ac:dyDescent="0.25">
      <c r="B25" s="892"/>
      <c r="C25" s="893"/>
      <c r="D25" s="893"/>
      <c r="E25" s="893"/>
      <c r="F25" s="893"/>
      <c r="G25" s="894"/>
      <c r="H25" s="892"/>
      <c r="I25" s="893"/>
      <c r="J25" s="893"/>
      <c r="K25" s="893"/>
      <c r="L25" s="894"/>
    </row>
    <row r="26" spans="2:12" x14ac:dyDescent="0.25">
      <c r="B26" s="892"/>
      <c r="C26" s="893"/>
      <c r="D26" s="893"/>
      <c r="E26" s="893"/>
      <c r="F26" s="893"/>
      <c r="G26" s="894"/>
      <c r="H26" s="892"/>
      <c r="I26" s="893"/>
      <c r="J26" s="893"/>
      <c r="K26" s="893"/>
      <c r="L26" s="894"/>
    </row>
    <row r="27" spans="2:12" x14ac:dyDescent="0.25">
      <c r="B27" s="892"/>
      <c r="C27" s="893"/>
      <c r="D27" s="893"/>
      <c r="E27" s="893"/>
      <c r="F27" s="893"/>
      <c r="G27" s="894"/>
      <c r="H27" s="892"/>
      <c r="I27" s="893"/>
      <c r="J27" s="893"/>
      <c r="K27" s="893"/>
      <c r="L27" s="894"/>
    </row>
    <row r="28" spans="2:12" x14ac:dyDescent="0.25">
      <c r="B28" s="892"/>
      <c r="C28" s="893"/>
      <c r="D28" s="893"/>
      <c r="E28" s="893"/>
      <c r="F28" s="893"/>
      <c r="G28" s="894"/>
      <c r="H28" s="892"/>
      <c r="I28" s="893"/>
      <c r="J28" s="893"/>
      <c r="K28" s="893"/>
      <c r="L28" s="894"/>
    </row>
    <row r="29" spans="2:12" x14ac:dyDescent="0.25">
      <c r="B29" s="892"/>
      <c r="C29" s="893"/>
      <c r="D29" s="893"/>
      <c r="E29" s="893"/>
      <c r="F29" s="893"/>
      <c r="G29" s="894"/>
      <c r="H29" s="892"/>
      <c r="I29" s="893"/>
      <c r="J29" s="893"/>
      <c r="K29" s="893"/>
      <c r="L29" s="894"/>
    </row>
    <row r="30" spans="2:12" x14ac:dyDescent="0.25">
      <c r="B30" s="892"/>
      <c r="C30" s="893"/>
      <c r="D30" s="893"/>
      <c r="E30" s="893"/>
      <c r="F30" s="893"/>
      <c r="G30" s="894"/>
      <c r="H30" s="892"/>
      <c r="I30" s="893"/>
      <c r="J30" s="893"/>
      <c r="K30" s="893"/>
      <c r="L30" s="894"/>
    </row>
    <row r="31" spans="2:12" x14ac:dyDescent="0.25">
      <c r="B31" s="892"/>
      <c r="C31" s="893"/>
      <c r="D31" s="893"/>
      <c r="E31" s="893"/>
      <c r="F31" s="893"/>
      <c r="G31" s="894"/>
      <c r="H31" s="892"/>
      <c r="I31" s="893"/>
      <c r="J31" s="893"/>
      <c r="K31" s="893"/>
      <c r="L31" s="894"/>
    </row>
    <row r="32" spans="2:12" x14ac:dyDescent="0.25">
      <c r="B32" s="892"/>
      <c r="C32" s="893"/>
      <c r="D32" s="893"/>
      <c r="E32" s="893"/>
      <c r="F32" s="893"/>
      <c r="G32" s="894"/>
      <c r="H32" s="892"/>
      <c r="I32" s="893"/>
      <c r="J32" s="893"/>
      <c r="K32" s="893"/>
      <c r="L32" s="894"/>
    </row>
    <row r="33" spans="2:12" x14ac:dyDescent="0.25">
      <c r="B33" s="892"/>
      <c r="C33" s="893"/>
      <c r="D33" s="893"/>
      <c r="E33" s="893"/>
      <c r="F33" s="893"/>
      <c r="G33" s="894"/>
      <c r="H33" s="892"/>
      <c r="I33" s="893"/>
      <c r="J33" s="893"/>
      <c r="K33" s="893"/>
      <c r="L33" s="894"/>
    </row>
    <row r="34" spans="2:12" x14ac:dyDescent="0.25">
      <c r="B34" s="892"/>
      <c r="C34" s="893"/>
      <c r="D34" s="893"/>
      <c r="E34" s="893"/>
      <c r="F34" s="893"/>
      <c r="G34" s="894"/>
      <c r="H34" s="892"/>
      <c r="I34" s="893"/>
      <c r="J34" s="893"/>
      <c r="K34" s="893"/>
      <c r="L34" s="894"/>
    </row>
    <row r="35" spans="2:12" ht="15.75" thickBot="1" x14ac:dyDescent="0.3">
      <c r="B35" s="892"/>
      <c r="C35" s="893"/>
      <c r="D35" s="893"/>
      <c r="E35" s="893"/>
      <c r="F35" s="893"/>
      <c r="G35" s="894"/>
      <c r="H35" s="892"/>
      <c r="I35" s="893"/>
      <c r="J35" s="893"/>
      <c r="K35" s="893"/>
      <c r="L35" s="894"/>
    </row>
    <row r="36" spans="2:12" ht="15" customHeight="1" x14ac:dyDescent="0.25">
      <c r="B36" s="1058" t="s">
        <v>1275</v>
      </c>
      <c r="C36" s="1059"/>
      <c r="D36" s="1059"/>
      <c r="E36" s="1059"/>
      <c r="F36" s="1059"/>
      <c r="G36" s="1060"/>
      <c r="H36" s="1058" t="s">
        <v>1276</v>
      </c>
      <c r="I36" s="1059"/>
      <c r="J36" s="1059"/>
      <c r="K36" s="1059"/>
      <c r="L36" s="1060"/>
    </row>
    <row r="37" spans="2:12" ht="18" customHeight="1" thickBot="1" x14ac:dyDescent="0.3">
      <c r="B37" s="1061"/>
      <c r="C37" s="1062"/>
      <c r="D37" s="1062"/>
      <c r="E37" s="1062"/>
      <c r="F37" s="1062"/>
      <c r="G37" s="1063"/>
      <c r="H37" s="1061"/>
      <c r="I37" s="1062"/>
      <c r="J37" s="1062"/>
      <c r="K37" s="1062"/>
      <c r="L37" s="1063"/>
    </row>
    <row r="38" spans="2:12" x14ac:dyDescent="0.25">
      <c r="B38" s="895" t="s">
        <v>501</v>
      </c>
      <c r="C38" s="896"/>
      <c r="D38" s="896"/>
      <c r="E38" s="896"/>
      <c r="F38" s="896"/>
      <c r="G38" s="897"/>
      <c r="H38" s="895" t="s">
        <v>502</v>
      </c>
      <c r="I38" s="896"/>
      <c r="J38" s="896"/>
      <c r="K38" s="896"/>
      <c r="L38" s="897"/>
    </row>
    <row r="39" spans="2:12" x14ac:dyDescent="0.25">
      <c r="B39" s="892"/>
      <c r="C39" s="893"/>
      <c r="D39" s="893"/>
      <c r="E39" s="893"/>
      <c r="F39" s="893"/>
      <c r="G39" s="894"/>
      <c r="H39" s="892"/>
      <c r="I39" s="893"/>
      <c r="J39" s="893"/>
      <c r="K39" s="893"/>
      <c r="L39" s="894"/>
    </row>
    <row r="40" spans="2:12" x14ac:dyDescent="0.25">
      <c r="B40" s="892"/>
      <c r="C40" s="893"/>
      <c r="D40" s="893"/>
      <c r="E40" s="893"/>
      <c r="F40" s="893"/>
      <c r="G40" s="894"/>
      <c r="H40" s="892"/>
      <c r="I40" s="893"/>
      <c r="J40" s="893"/>
      <c r="K40" s="893"/>
      <c r="L40" s="894"/>
    </row>
    <row r="41" spans="2:12" x14ac:dyDescent="0.25">
      <c r="B41" s="892"/>
      <c r="C41" s="893"/>
      <c r="D41" s="893"/>
      <c r="E41" s="893"/>
      <c r="F41" s="893"/>
      <c r="G41" s="894"/>
      <c r="H41" s="892"/>
      <c r="I41" s="893"/>
      <c r="J41" s="893"/>
      <c r="K41" s="893"/>
      <c r="L41" s="894"/>
    </row>
    <row r="42" spans="2:12" x14ac:dyDescent="0.25">
      <c r="B42" s="892"/>
      <c r="C42" s="893"/>
      <c r="D42" s="893"/>
      <c r="E42" s="893"/>
      <c r="F42" s="893"/>
      <c r="G42" s="894"/>
      <c r="H42" s="892"/>
      <c r="I42" s="893"/>
      <c r="J42" s="893"/>
      <c r="K42" s="893"/>
      <c r="L42" s="894"/>
    </row>
    <row r="43" spans="2:12" x14ac:dyDescent="0.25">
      <c r="B43" s="892"/>
      <c r="C43" s="893"/>
      <c r="D43" s="893"/>
      <c r="E43" s="893"/>
      <c r="F43" s="893"/>
      <c r="G43" s="894"/>
      <c r="H43" s="892"/>
      <c r="I43" s="893"/>
      <c r="J43" s="893"/>
      <c r="K43" s="893"/>
      <c r="L43" s="894"/>
    </row>
    <row r="44" spans="2:12" x14ac:dyDescent="0.25">
      <c r="B44" s="892"/>
      <c r="C44" s="893"/>
      <c r="D44" s="893"/>
      <c r="E44" s="893"/>
      <c r="F44" s="893"/>
      <c r="G44" s="894"/>
      <c r="H44" s="892"/>
      <c r="I44" s="893"/>
      <c r="J44" s="893"/>
      <c r="K44" s="893"/>
      <c r="L44" s="894"/>
    </row>
    <row r="45" spans="2:12" x14ac:dyDescent="0.25">
      <c r="B45" s="892"/>
      <c r="C45" s="893"/>
      <c r="D45" s="893"/>
      <c r="E45" s="893"/>
      <c r="F45" s="893"/>
      <c r="G45" s="894"/>
      <c r="H45" s="892"/>
      <c r="I45" s="893"/>
      <c r="J45" s="893"/>
      <c r="K45" s="893"/>
      <c r="L45" s="894"/>
    </row>
    <row r="46" spans="2:12" x14ac:dyDescent="0.25">
      <c r="B46" s="892"/>
      <c r="C46" s="893"/>
      <c r="D46" s="893"/>
      <c r="E46" s="893"/>
      <c r="F46" s="893"/>
      <c r="G46" s="894"/>
      <c r="H46" s="892"/>
      <c r="I46" s="893"/>
      <c r="J46" s="893"/>
      <c r="K46" s="893"/>
      <c r="L46" s="894"/>
    </row>
    <row r="47" spans="2:12" x14ac:dyDescent="0.25">
      <c r="B47" s="892"/>
      <c r="C47" s="893"/>
      <c r="D47" s="893"/>
      <c r="E47" s="893"/>
      <c r="F47" s="893"/>
      <c r="G47" s="894"/>
      <c r="H47" s="892"/>
      <c r="I47" s="893"/>
      <c r="J47" s="893"/>
      <c r="K47" s="893"/>
      <c r="L47" s="894"/>
    </row>
    <row r="48" spans="2:12" x14ac:dyDescent="0.25">
      <c r="B48" s="892"/>
      <c r="C48" s="893"/>
      <c r="D48" s="893"/>
      <c r="E48" s="893"/>
      <c r="F48" s="893"/>
      <c r="G48" s="894"/>
      <c r="H48" s="892"/>
      <c r="I48" s="893"/>
      <c r="J48" s="893"/>
      <c r="K48" s="893"/>
      <c r="L48" s="894"/>
    </row>
    <row r="49" spans="2:12" x14ac:dyDescent="0.25">
      <c r="B49" s="892"/>
      <c r="C49" s="893"/>
      <c r="D49" s="893"/>
      <c r="E49" s="893"/>
      <c r="F49" s="893"/>
      <c r="G49" s="894"/>
      <c r="H49" s="892"/>
      <c r="I49" s="893"/>
      <c r="J49" s="893"/>
      <c r="K49" s="893"/>
      <c r="L49" s="894"/>
    </row>
    <row r="50" spans="2:12" x14ac:dyDescent="0.25">
      <c r="B50" s="892"/>
      <c r="C50" s="893"/>
      <c r="D50" s="893"/>
      <c r="E50" s="893"/>
      <c r="F50" s="893"/>
      <c r="G50" s="894"/>
      <c r="H50" s="892"/>
      <c r="I50" s="893"/>
      <c r="J50" s="893"/>
      <c r="K50" s="893"/>
      <c r="L50" s="894"/>
    </row>
    <row r="51" spans="2:12" ht="15.75" thickBot="1" x14ac:dyDescent="0.3">
      <c r="B51" s="892"/>
      <c r="C51" s="893"/>
      <c r="D51" s="893"/>
      <c r="E51" s="893"/>
      <c r="F51" s="893"/>
      <c r="G51" s="894"/>
      <c r="H51" s="892"/>
      <c r="I51" s="893"/>
      <c r="J51" s="893"/>
      <c r="K51" s="893"/>
      <c r="L51" s="894"/>
    </row>
    <row r="52" spans="2:12" ht="15" customHeight="1" x14ac:dyDescent="0.25">
      <c r="B52" s="1058" t="s">
        <v>1277</v>
      </c>
      <c r="C52" s="1059"/>
      <c r="D52" s="1059"/>
      <c r="E52" s="1059"/>
      <c r="F52" s="1059"/>
      <c r="G52" s="1060"/>
      <c r="H52" s="1064" t="s">
        <v>1278</v>
      </c>
      <c r="I52" s="1065"/>
      <c r="J52" s="1065"/>
      <c r="K52" s="1065"/>
      <c r="L52" s="1066"/>
    </row>
    <row r="53" spans="2:12" ht="15.75" thickBot="1" x14ac:dyDescent="0.3">
      <c r="B53" s="1061"/>
      <c r="C53" s="1062"/>
      <c r="D53" s="1062"/>
      <c r="E53" s="1062"/>
      <c r="F53" s="1062"/>
      <c r="G53" s="1063"/>
      <c r="H53" s="1067"/>
      <c r="I53" s="1068"/>
      <c r="J53" s="1068"/>
      <c r="K53" s="1068"/>
      <c r="L53" s="1069"/>
    </row>
    <row r="54" spans="2:12" x14ac:dyDescent="0.25">
      <c r="B54" s="895" t="s">
        <v>501</v>
      </c>
      <c r="C54" s="896"/>
      <c r="D54" s="896"/>
      <c r="E54" s="896"/>
      <c r="F54" s="896"/>
      <c r="G54" s="897"/>
      <c r="H54" s="895" t="s">
        <v>502</v>
      </c>
      <c r="I54" s="896"/>
      <c r="J54" s="896"/>
      <c r="K54" s="896"/>
      <c r="L54" s="897"/>
    </row>
    <row r="55" spans="2:12" x14ac:dyDescent="0.25">
      <c r="B55" s="892"/>
      <c r="C55" s="893"/>
      <c r="D55" s="893"/>
      <c r="E55" s="893"/>
      <c r="F55" s="893"/>
      <c r="G55" s="894"/>
      <c r="H55" s="892"/>
      <c r="I55" s="893"/>
      <c r="J55" s="893"/>
      <c r="K55" s="893"/>
      <c r="L55" s="894"/>
    </row>
    <row r="56" spans="2:12" x14ac:dyDescent="0.25">
      <c r="B56" s="892"/>
      <c r="C56" s="893"/>
      <c r="D56" s="893"/>
      <c r="E56" s="893"/>
      <c r="F56" s="893"/>
      <c r="G56" s="894"/>
      <c r="H56" s="892"/>
      <c r="I56" s="893"/>
      <c r="J56" s="893"/>
      <c r="K56" s="893"/>
      <c r="L56" s="894"/>
    </row>
    <row r="57" spans="2:12" x14ac:dyDescent="0.25">
      <c r="B57" s="892"/>
      <c r="C57" s="893"/>
      <c r="D57" s="893"/>
      <c r="E57" s="893"/>
      <c r="F57" s="893"/>
      <c r="G57" s="894"/>
      <c r="H57" s="892"/>
      <c r="I57" s="893"/>
      <c r="J57" s="893"/>
      <c r="K57" s="893"/>
      <c r="L57" s="894"/>
    </row>
    <row r="58" spans="2:12" x14ac:dyDescent="0.25">
      <c r="B58" s="892"/>
      <c r="C58" s="893"/>
      <c r="D58" s="893"/>
      <c r="E58" s="893"/>
      <c r="F58" s="893"/>
      <c r="G58" s="894"/>
      <c r="H58" s="892"/>
      <c r="I58" s="893"/>
      <c r="J58" s="893"/>
      <c r="K58" s="893"/>
      <c r="L58" s="894"/>
    </row>
    <row r="59" spans="2:12" x14ac:dyDescent="0.25">
      <c r="B59" s="892"/>
      <c r="C59" s="893"/>
      <c r="D59" s="893"/>
      <c r="E59" s="893"/>
      <c r="F59" s="893"/>
      <c r="G59" s="894"/>
      <c r="H59" s="892"/>
      <c r="I59" s="893"/>
      <c r="J59" s="893"/>
      <c r="K59" s="893"/>
      <c r="L59" s="894"/>
    </row>
    <row r="60" spans="2:12" x14ac:dyDescent="0.25">
      <c r="B60" s="892"/>
      <c r="C60" s="893"/>
      <c r="D60" s="893"/>
      <c r="E60" s="893"/>
      <c r="F60" s="893"/>
      <c r="G60" s="894"/>
      <c r="H60" s="892"/>
      <c r="I60" s="893"/>
      <c r="J60" s="893"/>
      <c r="K60" s="893"/>
      <c r="L60" s="894"/>
    </row>
    <row r="61" spans="2:12" x14ac:dyDescent="0.25">
      <c r="B61" s="892"/>
      <c r="C61" s="893"/>
      <c r="D61" s="893"/>
      <c r="E61" s="893"/>
      <c r="F61" s="893"/>
      <c r="G61" s="894"/>
      <c r="H61" s="892"/>
      <c r="I61" s="893"/>
      <c r="J61" s="893"/>
      <c r="K61" s="893"/>
      <c r="L61" s="894"/>
    </row>
    <row r="62" spans="2:12" x14ac:dyDescent="0.25">
      <c r="B62" s="892"/>
      <c r="C62" s="893"/>
      <c r="D62" s="893"/>
      <c r="E62" s="893"/>
      <c r="F62" s="893"/>
      <c r="G62" s="894"/>
      <c r="H62" s="892"/>
      <c r="I62" s="893"/>
      <c r="J62" s="893"/>
      <c r="K62" s="893"/>
      <c r="L62" s="894"/>
    </row>
    <row r="63" spans="2:12" x14ac:dyDescent="0.25">
      <c r="B63" s="892"/>
      <c r="C63" s="893"/>
      <c r="D63" s="893"/>
      <c r="E63" s="893"/>
      <c r="F63" s="893"/>
      <c r="G63" s="894"/>
      <c r="H63" s="892"/>
      <c r="I63" s="893"/>
      <c r="J63" s="893"/>
      <c r="K63" s="893"/>
      <c r="L63" s="894"/>
    </row>
    <row r="64" spans="2:12" x14ac:dyDescent="0.25">
      <c r="B64" s="892"/>
      <c r="C64" s="893"/>
      <c r="D64" s="893"/>
      <c r="E64" s="893"/>
      <c r="F64" s="893"/>
      <c r="G64" s="894"/>
      <c r="H64" s="892"/>
      <c r="I64" s="893"/>
      <c r="J64" s="893"/>
      <c r="K64" s="893"/>
      <c r="L64" s="894"/>
    </row>
    <row r="65" spans="2:12" x14ac:dyDescent="0.25">
      <c r="B65" s="892"/>
      <c r="C65" s="893"/>
      <c r="D65" s="893"/>
      <c r="E65" s="893"/>
      <c r="F65" s="893"/>
      <c r="G65" s="894"/>
      <c r="H65" s="892"/>
      <c r="I65" s="893"/>
      <c r="J65" s="893"/>
      <c r="K65" s="893"/>
      <c r="L65" s="894"/>
    </row>
    <row r="66" spans="2:12" x14ac:dyDescent="0.25">
      <c r="B66" s="892"/>
      <c r="C66" s="893"/>
      <c r="D66" s="893"/>
      <c r="E66" s="893"/>
      <c r="F66" s="893"/>
      <c r="G66" s="894"/>
      <c r="H66" s="892"/>
      <c r="I66" s="893"/>
      <c r="J66" s="893"/>
      <c r="K66" s="893"/>
      <c r="L66" s="894"/>
    </row>
    <row r="67" spans="2:12" ht="15.75" thickBot="1" x14ac:dyDescent="0.3">
      <c r="B67" s="892"/>
      <c r="C67" s="893"/>
      <c r="D67" s="893"/>
      <c r="E67" s="893"/>
      <c r="F67" s="893"/>
      <c r="G67" s="894"/>
      <c r="H67" s="892"/>
      <c r="I67" s="893"/>
      <c r="J67" s="893"/>
      <c r="K67" s="893"/>
      <c r="L67" s="894"/>
    </row>
    <row r="68" spans="2:12" ht="15" customHeight="1" x14ac:dyDescent="0.25">
      <c r="B68" s="1064" t="s">
        <v>1279</v>
      </c>
      <c r="C68" s="1065"/>
      <c r="D68" s="1065"/>
      <c r="E68" s="1065"/>
      <c r="F68" s="1065"/>
      <c r="G68" s="1066"/>
      <c r="H68" s="1064" t="s">
        <v>1280</v>
      </c>
      <c r="I68" s="1065"/>
      <c r="J68" s="1065"/>
      <c r="K68" s="1065"/>
      <c r="L68" s="1066"/>
    </row>
    <row r="69" spans="2:12" ht="15.75" thickBot="1" x14ac:dyDescent="0.3">
      <c r="B69" s="1067"/>
      <c r="C69" s="1068"/>
      <c r="D69" s="1068"/>
      <c r="E69" s="1068"/>
      <c r="F69" s="1068"/>
      <c r="G69" s="1069"/>
      <c r="H69" s="1067"/>
      <c r="I69" s="1068"/>
      <c r="J69" s="1068"/>
      <c r="K69" s="1068"/>
      <c r="L69" s="1069"/>
    </row>
    <row r="70" spans="2:12" x14ac:dyDescent="0.25">
      <c r="B70" s="895" t="s">
        <v>955</v>
      </c>
      <c r="C70" s="896"/>
      <c r="D70" s="896"/>
      <c r="E70" s="896"/>
      <c r="F70" s="896"/>
      <c r="G70" s="897"/>
      <c r="H70" s="895" t="s">
        <v>956</v>
      </c>
      <c r="I70" s="896"/>
      <c r="J70" s="896"/>
      <c r="K70" s="896"/>
      <c r="L70" s="897"/>
    </row>
    <row r="71" spans="2:12" x14ac:dyDescent="0.25">
      <c r="B71" s="892"/>
      <c r="C71" s="893"/>
      <c r="D71" s="893"/>
      <c r="E71" s="893"/>
      <c r="F71" s="893"/>
      <c r="G71" s="894"/>
      <c r="H71" s="892"/>
      <c r="I71" s="893"/>
      <c r="J71" s="893"/>
      <c r="K71" s="893"/>
      <c r="L71" s="894"/>
    </row>
    <row r="72" spans="2:12" x14ac:dyDescent="0.25">
      <c r="B72" s="892"/>
      <c r="C72" s="893"/>
      <c r="D72" s="893"/>
      <c r="E72" s="893"/>
      <c r="F72" s="893"/>
      <c r="G72" s="894"/>
      <c r="H72" s="892"/>
      <c r="I72" s="893"/>
      <c r="J72" s="893"/>
      <c r="K72" s="893"/>
      <c r="L72" s="894"/>
    </row>
    <row r="73" spans="2:12" x14ac:dyDescent="0.25">
      <c r="B73" s="892"/>
      <c r="C73" s="893"/>
      <c r="D73" s="893"/>
      <c r="E73" s="893"/>
      <c r="F73" s="893"/>
      <c r="G73" s="894"/>
      <c r="H73" s="892"/>
      <c r="I73" s="893"/>
      <c r="J73" s="893"/>
      <c r="K73" s="893"/>
      <c r="L73" s="894"/>
    </row>
    <row r="74" spans="2:12" x14ac:dyDescent="0.25">
      <c r="B74" s="892"/>
      <c r="C74" s="893"/>
      <c r="D74" s="893"/>
      <c r="E74" s="893"/>
      <c r="F74" s="893"/>
      <c r="G74" s="894"/>
      <c r="H74" s="892"/>
      <c r="I74" s="893"/>
      <c r="J74" s="893"/>
      <c r="K74" s="893"/>
      <c r="L74" s="894"/>
    </row>
    <row r="75" spans="2:12" x14ac:dyDescent="0.25">
      <c r="B75" s="892"/>
      <c r="C75" s="893"/>
      <c r="D75" s="893"/>
      <c r="E75" s="893"/>
      <c r="F75" s="893"/>
      <c r="G75" s="894"/>
      <c r="H75" s="892"/>
      <c r="I75" s="893"/>
      <c r="J75" s="893"/>
      <c r="K75" s="893"/>
      <c r="L75" s="894"/>
    </row>
    <row r="76" spans="2:12" x14ac:dyDescent="0.25">
      <c r="B76" s="892"/>
      <c r="C76" s="893"/>
      <c r="D76" s="893"/>
      <c r="E76" s="893"/>
      <c r="F76" s="893"/>
      <c r="G76" s="894"/>
      <c r="H76" s="892"/>
      <c r="I76" s="893"/>
      <c r="J76" s="893"/>
      <c r="K76" s="893"/>
      <c r="L76" s="894"/>
    </row>
    <row r="77" spans="2:12" x14ac:dyDescent="0.25">
      <c r="B77" s="892"/>
      <c r="C77" s="893"/>
      <c r="D77" s="893"/>
      <c r="E77" s="893"/>
      <c r="F77" s="893"/>
      <c r="G77" s="894"/>
      <c r="H77" s="892"/>
      <c r="I77" s="893"/>
      <c r="J77" s="893"/>
      <c r="K77" s="893"/>
      <c r="L77" s="894"/>
    </row>
    <row r="78" spans="2:12" x14ac:dyDescent="0.25">
      <c r="B78" s="892"/>
      <c r="C78" s="893"/>
      <c r="D78" s="893"/>
      <c r="E78" s="893"/>
      <c r="F78" s="893"/>
      <c r="G78" s="894"/>
      <c r="H78" s="892"/>
      <c r="I78" s="893"/>
      <c r="J78" s="893"/>
      <c r="K78" s="893"/>
      <c r="L78" s="894"/>
    </row>
    <row r="79" spans="2:12" x14ac:dyDescent="0.25">
      <c r="B79" s="892"/>
      <c r="C79" s="893"/>
      <c r="D79" s="893"/>
      <c r="E79" s="893"/>
      <c r="F79" s="893"/>
      <c r="G79" s="894"/>
      <c r="H79" s="892"/>
      <c r="I79" s="893"/>
      <c r="J79" s="893"/>
      <c r="K79" s="893"/>
      <c r="L79" s="894"/>
    </row>
    <row r="80" spans="2:12" x14ac:dyDescent="0.25">
      <c r="B80" s="892"/>
      <c r="C80" s="893"/>
      <c r="D80" s="893"/>
      <c r="E80" s="893"/>
      <c r="F80" s="893"/>
      <c r="G80" s="894"/>
      <c r="H80" s="892"/>
      <c r="I80" s="893"/>
      <c r="J80" s="893"/>
      <c r="K80" s="893"/>
      <c r="L80" s="894"/>
    </row>
    <row r="81" spans="2:12" x14ac:dyDescent="0.25">
      <c r="B81" s="892"/>
      <c r="C81" s="893"/>
      <c r="D81" s="893"/>
      <c r="E81" s="893"/>
      <c r="F81" s="893"/>
      <c r="G81" s="894"/>
      <c r="H81" s="892"/>
      <c r="I81" s="893"/>
      <c r="J81" s="893"/>
      <c r="K81" s="893"/>
      <c r="L81" s="894"/>
    </row>
    <row r="82" spans="2:12" x14ac:dyDescent="0.25">
      <c r="B82" s="892"/>
      <c r="C82" s="893"/>
      <c r="D82" s="893"/>
      <c r="E82" s="893"/>
      <c r="F82" s="893"/>
      <c r="G82" s="894"/>
      <c r="H82" s="892"/>
      <c r="I82" s="893"/>
      <c r="J82" s="893"/>
      <c r="K82" s="893"/>
      <c r="L82" s="894"/>
    </row>
    <row r="83" spans="2:12" ht="15.75" thickBot="1" x14ac:dyDescent="0.3">
      <c r="B83" s="892"/>
      <c r="C83" s="893"/>
      <c r="D83" s="893"/>
      <c r="E83" s="893"/>
      <c r="F83" s="893"/>
      <c r="G83" s="894"/>
      <c r="H83" s="892"/>
      <c r="I83" s="893"/>
      <c r="J83" s="893"/>
      <c r="K83" s="893"/>
      <c r="L83" s="894"/>
    </row>
    <row r="84" spans="2:12" ht="15" customHeight="1" x14ac:dyDescent="0.25">
      <c r="B84" s="1058" t="s">
        <v>1281</v>
      </c>
      <c r="C84" s="1059"/>
      <c r="D84" s="1059"/>
      <c r="E84" s="1059"/>
      <c r="F84" s="1059"/>
      <c r="G84" s="1060"/>
      <c r="H84" s="1058" t="s">
        <v>1282</v>
      </c>
      <c r="I84" s="1059"/>
      <c r="J84" s="1059"/>
      <c r="K84" s="1059"/>
      <c r="L84" s="1060"/>
    </row>
    <row r="85" spans="2:12" ht="15.75" thickBot="1" x14ac:dyDescent="0.3">
      <c r="B85" s="1061"/>
      <c r="C85" s="1062"/>
      <c r="D85" s="1062"/>
      <c r="E85" s="1062"/>
      <c r="F85" s="1062"/>
      <c r="G85" s="1063"/>
      <c r="H85" s="1061"/>
      <c r="I85" s="1062"/>
      <c r="J85" s="1062"/>
      <c r="K85" s="1062"/>
      <c r="L85" s="1063"/>
    </row>
    <row r="86" spans="2:12" x14ac:dyDescent="0.25">
      <c r="B86" s="895" t="s">
        <v>957</v>
      </c>
      <c r="C86" s="896"/>
      <c r="D86" s="896"/>
      <c r="E86" s="896"/>
      <c r="F86" s="896"/>
      <c r="G86" s="897"/>
      <c r="H86" s="895" t="s">
        <v>958</v>
      </c>
      <c r="I86" s="896"/>
      <c r="J86" s="896"/>
      <c r="K86" s="896"/>
      <c r="L86" s="897"/>
    </row>
    <row r="87" spans="2:12" x14ac:dyDescent="0.25">
      <c r="B87" s="892"/>
      <c r="C87" s="893"/>
      <c r="D87" s="893"/>
      <c r="E87" s="893"/>
      <c r="F87" s="893"/>
      <c r="G87" s="894"/>
      <c r="H87" s="892"/>
      <c r="I87" s="893"/>
      <c r="J87" s="893"/>
      <c r="K87" s="893"/>
      <c r="L87" s="894"/>
    </row>
    <row r="88" spans="2:12" x14ac:dyDescent="0.25">
      <c r="B88" s="892"/>
      <c r="C88" s="893"/>
      <c r="D88" s="893"/>
      <c r="E88" s="893"/>
      <c r="F88" s="893"/>
      <c r="G88" s="894"/>
      <c r="H88" s="892"/>
      <c r="I88" s="893"/>
      <c r="J88" s="893"/>
      <c r="K88" s="893"/>
      <c r="L88" s="894"/>
    </row>
    <row r="89" spans="2:12" x14ac:dyDescent="0.25">
      <c r="B89" s="892"/>
      <c r="C89" s="893"/>
      <c r="D89" s="893"/>
      <c r="E89" s="893"/>
      <c r="F89" s="893"/>
      <c r="G89" s="894"/>
      <c r="H89" s="892"/>
      <c r="I89" s="893"/>
      <c r="J89" s="893"/>
      <c r="K89" s="893"/>
      <c r="L89" s="894"/>
    </row>
    <row r="90" spans="2:12" x14ac:dyDescent="0.25">
      <c r="B90" s="892"/>
      <c r="C90" s="893"/>
      <c r="D90" s="893"/>
      <c r="E90" s="893"/>
      <c r="F90" s="893"/>
      <c r="G90" s="894"/>
      <c r="H90" s="892"/>
      <c r="I90" s="893"/>
      <c r="J90" s="893"/>
      <c r="K90" s="893"/>
      <c r="L90" s="894"/>
    </row>
    <row r="91" spans="2:12" x14ac:dyDescent="0.25">
      <c r="B91" s="892"/>
      <c r="C91" s="893"/>
      <c r="D91" s="893"/>
      <c r="E91" s="893"/>
      <c r="F91" s="893"/>
      <c r="G91" s="894"/>
      <c r="H91" s="892"/>
      <c r="I91" s="893"/>
      <c r="J91" s="893"/>
      <c r="K91" s="893"/>
      <c r="L91" s="894"/>
    </row>
    <row r="92" spans="2:12" x14ac:dyDescent="0.25">
      <c r="B92" s="892"/>
      <c r="C92" s="893"/>
      <c r="D92" s="893"/>
      <c r="E92" s="893"/>
      <c r="F92" s="893"/>
      <c r="G92" s="894"/>
      <c r="H92" s="892"/>
      <c r="I92" s="893"/>
      <c r="J92" s="893"/>
      <c r="K92" s="893"/>
      <c r="L92" s="894"/>
    </row>
    <row r="93" spans="2:12" x14ac:dyDescent="0.25">
      <c r="B93" s="892"/>
      <c r="C93" s="893"/>
      <c r="D93" s="893"/>
      <c r="E93" s="893"/>
      <c r="F93" s="893"/>
      <c r="G93" s="894"/>
      <c r="H93" s="892"/>
      <c r="I93" s="893"/>
      <c r="J93" s="893"/>
      <c r="K93" s="893"/>
      <c r="L93" s="894"/>
    </row>
    <row r="94" spans="2:12" x14ac:dyDescent="0.25">
      <c r="B94" s="892"/>
      <c r="C94" s="893"/>
      <c r="D94" s="893"/>
      <c r="E94" s="893"/>
      <c r="F94" s="893"/>
      <c r="G94" s="894"/>
      <c r="H94" s="892"/>
      <c r="I94" s="893"/>
      <c r="J94" s="893"/>
      <c r="K94" s="893"/>
      <c r="L94" s="894"/>
    </row>
    <row r="95" spans="2:12" x14ac:dyDescent="0.25">
      <c r="B95" s="892"/>
      <c r="C95" s="893"/>
      <c r="D95" s="893"/>
      <c r="E95" s="893"/>
      <c r="F95" s="893"/>
      <c r="G95" s="894"/>
      <c r="H95" s="892"/>
      <c r="I95" s="893"/>
      <c r="J95" s="893"/>
      <c r="K95" s="893"/>
      <c r="L95" s="894"/>
    </row>
    <row r="96" spans="2:12" x14ac:dyDescent="0.25">
      <c r="B96" s="892"/>
      <c r="C96" s="893"/>
      <c r="D96" s="893"/>
      <c r="E96" s="893"/>
      <c r="F96" s="893"/>
      <c r="G96" s="894"/>
      <c r="H96" s="892"/>
      <c r="I96" s="893"/>
      <c r="J96" s="893"/>
      <c r="K96" s="893"/>
      <c r="L96" s="894"/>
    </row>
    <row r="97" spans="2:12" x14ac:dyDescent="0.25">
      <c r="B97" s="892"/>
      <c r="C97" s="893"/>
      <c r="D97" s="893"/>
      <c r="E97" s="893"/>
      <c r="F97" s="893"/>
      <c r="G97" s="894"/>
      <c r="H97" s="892"/>
      <c r="I97" s="893"/>
      <c r="J97" s="893"/>
      <c r="K97" s="893"/>
      <c r="L97" s="894"/>
    </row>
    <row r="98" spans="2:12" x14ac:dyDescent="0.25">
      <c r="B98" s="892"/>
      <c r="C98" s="893"/>
      <c r="D98" s="893"/>
      <c r="E98" s="893"/>
      <c r="F98" s="893"/>
      <c r="G98" s="894"/>
      <c r="H98" s="892"/>
      <c r="I98" s="893"/>
      <c r="J98" s="893"/>
      <c r="K98" s="893"/>
      <c r="L98" s="894"/>
    </row>
    <row r="99" spans="2:12" ht="15.75" thickBot="1" x14ac:dyDescent="0.3">
      <c r="B99" s="892"/>
      <c r="C99" s="893"/>
      <c r="D99" s="893"/>
      <c r="E99" s="893"/>
      <c r="F99" s="893"/>
      <c r="G99" s="894"/>
      <c r="H99" s="892"/>
      <c r="I99" s="893"/>
      <c r="J99" s="893"/>
      <c r="K99" s="893"/>
      <c r="L99" s="894"/>
    </row>
    <row r="100" spans="2:12" ht="15" customHeight="1" x14ac:dyDescent="0.25">
      <c r="B100" s="1058" t="s">
        <v>1283</v>
      </c>
      <c r="C100" s="1059"/>
      <c r="D100" s="1059"/>
      <c r="E100" s="1059"/>
      <c r="F100" s="1059"/>
      <c r="G100" s="1060"/>
      <c r="H100" s="1058" t="s">
        <v>1284</v>
      </c>
      <c r="I100" s="1059"/>
      <c r="J100" s="1059"/>
      <c r="K100" s="1059"/>
      <c r="L100" s="1060"/>
    </row>
    <row r="101" spans="2:12" ht="15.75" thickBot="1" x14ac:dyDescent="0.3">
      <c r="B101" s="1061"/>
      <c r="C101" s="1062"/>
      <c r="D101" s="1062"/>
      <c r="E101" s="1062"/>
      <c r="F101" s="1062"/>
      <c r="G101" s="1063"/>
      <c r="H101" s="1061"/>
      <c r="I101" s="1062"/>
      <c r="J101" s="1062"/>
      <c r="K101" s="1062"/>
      <c r="L101" s="1063"/>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L132"/>
  <sheetViews>
    <sheetView view="pageBreakPreview" topLeftCell="A3" zoomScale="85" zoomScaleNormal="100" zoomScaleSheetLayoutView="85" zoomScalePageLayoutView="110" workbookViewId="0">
      <selection activeCell="G20" sqref="G20:K32"/>
    </sheetView>
  </sheetViews>
  <sheetFormatPr baseColWidth="10" defaultColWidth="11.42578125" defaultRowHeight="15" x14ac:dyDescent="0.25"/>
  <cols>
    <col min="1" max="1" width="4.7109375" style="129" customWidth="1"/>
    <col min="2" max="2" width="8.28515625" style="129" customWidth="1"/>
    <col min="3" max="3" width="8" style="129" customWidth="1"/>
    <col min="4" max="4" width="11.42578125" style="129"/>
    <col min="5" max="5" width="11.85546875" style="129" customWidth="1"/>
    <col min="6" max="6" width="33.140625" style="129" customWidth="1"/>
    <col min="7" max="7" width="8.5703125" style="129" customWidth="1"/>
    <col min="8" max="8" width="22.42578125" style="129" customWidth="1"/>
    <col min="9" max="9" width="13" style="129" customWidth="1"/>
    <col min="10" max="10" width="34.5703125" style="129" customWidth="1"/>
    <col min="11" max="11" width="0.28515625" style="129" customWidth="1"/>
    <col min="12" max="12" width="4.85546875" style="129" hidden="1" customWidth="1"/>
    <col min="13" max="16384" width="11.42578125" style="129"/>
  </cols>
  <sheetData>
    <row r="1" spans="1:11" ht="27.75" customHeight="1" x14ac:dyDescent="0.25">
      <c r="A1" s="960" t="s">
        <v>251</v>
      </c>
      <c r="B1" s="907"/>
      <c r="C1" s="907"/>
      <c r="D1" s="907"/>
      <c r="E1" s="907"/>
      <c r="F1" s="907"/>
      <c r="G1" s="907"/>
      <c r="H1" s="907"/>
      <c r="I1" s="907"/>
      <c r="J1" s="907"/>
      <c r="K1" s="942"/>
    </row>
    <row r="2" spans="1:11" ht="11.25" customHeight="1" x14ac:dyDescent="0.25">
      <c r="A2" s="961"/>
      <c r="B2" s="908"/>
      <c r="C2" s="908"/>
      <c r="D2" s="908"/>
      <c r="E2" s="908"/>
      <c r="F2" s="908"/>
      <c r="G2" s="908"/>
      <c r="H2" s="908"/>
      <c r="I2" s="908"/>
      <c r="J2" s="908"/>
      <c r="K2" s="944"/>
    </row>
    <row r="3" spans="1:11" ht="24.95" customHeight="1" x14ac:dyDescent="0.25">
      <c r="A3" s="947" t="s">
        <v>289</v>
      </c>
      <c r="B3" s="945"/>
      <c r="C3" s="945"/>
      <c r="D3" s="946"/>
      <c r="E3" s="286">
        <v>44286</v>
      </c>
      <c r="F3" s="947" t="s">
        <v>290</v>
      </c>
      <c r="G3" s="945"/>
      <c r="H3" s="946"/>
      <c r="I3" s="948">
        <v>44292</v>
      </c>
      <c r="J3" s="945"/>
      <c r="K3" s="946"/>
    </row>
    <row r="4" spans="1:11" ht="24.95" customHeight="1" x14ac:dyDescent="0.25">
      <c r="A4" s="1070" t="s">
        <v>250</v>
      </c>
      <c r="B4" s="1071"/>
      <c r="C4" s="1071"/>
      <c r="D4" s="1071"/>
      <c r="E4" s="1071"/>
      <c r="F4" s="1071"/>
      <c r="G4" s="1072"/>
      <c r="H4" s="287" t="s">
        <v>488</v>
      </c>
      <c r="I4" s="287" t="s">
        <v>2</v>
      </c>
      <c r="J4" s="1076" t="s">
        <v>0</v>
      </c>
      <c r="K4" s="1077"/>
    </row>
    <row r="5" spans="1:11" ht="24.95" customHeight="1" x14ac:dyDescent="0.25">
      <c r="A5" s="1073"/>
      <c r="B5" s="1074"/>
      <c r="C5" s="1074"/>
      <c r="D5" s="1074"/>
      <c r="E5" s="1074"/>
      <c r="F5" s="1074"/>
      <c r="G5" s="1075"/>
      <c r="H5" s="288" t="s">
        <v>489</v>
      </c>
      <c r="I5" s="287">
        <v>2</v>
      </c>
      <c r="J5" s="1076" t="s">
        <v>291</v>
      </c>
      <c r="K5" s="1077"/>
    </row>
    <row r="6" spans="1:11" x14ac:dyDescent="0.25">
      <c r="A6" s="1078"/>
      <c r="B6" s="1079"/>
      <c r="C6" s="1079"/>
      <c r="D6" s="1079"/>
      <c r="E6" s="1079"/>
      <c r="F6" s="1080"/>
      <c r="G6" s="1078"/>
      <c r="H6" s="1079"/>
      <c r="I6" s="1079"/>
      <c r="J6" s="1079"/>
      <c r="K6" s="1080"/>
    </row>
    <row r="7" spans="1:11" x14ac:dyDescent="0.25">
      <c r="A7" s="1078"/>
      <c r="B7" s="1079"/>
      <c r="C7" s="1079"/>
      <c r="D7" s="1079"/>
      <c r="E7" s="1079"/>
      <c r="F7" s="1080"/>
      <c r="G7" s="1078"/>
      <c r="H7" s="1079"/>
      <c r="I7" s="1079"/>
      <c r="J7" s="1079"/>
      <c r="K7" s="1080"/>
    </row>
    <row r="8" spans="1:11" x14ac:dyDescent="0.25">
      <c r="A8" s="1078"/>
      <c r="B8" s="1079"/>
      <c r="C8" s="1079"/>
      <c r="D8" s="1079"/>
      <c r="E8" s="1079"/>
      <c r="F8" s="1080"/>
      <c r="G8" s="1078"/>
      <c r="H8" s="1079"/>
      <c r="I8" s="1079"/>
      <c r="J8" s="1079"/>
      <c r="K8" s="1080"/>
    </row>
    <row r="9" spans="1:11" x14ac:dyDescent="0.25">
      <c r="A9" s="1078"/>
      <c r="B9" s="1079"/>
      <c r="C9" s="1079"/>
      <c r="D9" s="1079"/>
      <c r="E9" s="1079"/>
      <c r="F9" s="1080"/>
      <c r="G9" s="1078"/>
      <c r="H9" s="1079"/>
      <c r="I9" s="1079"/>
      <c r="J9" s="1079"/>
      <c r="K9" s="1080"/>
    </row>
    <row r="10" spans="1:11" x14ac:dyDescent="0.25">
      <c r="A10" s="1078"/>
      <c r="B10" s="1079"/>
      <c r="C10" s="1079"/>
      <c r="D10" s="1079"/>
      <c r="E10" s="1079"/>
      <c r="F10" s="1080"/>
      <c r="G10" s="1078"/>
      <c r="H10" s="1079"/>
      <c r="I10" s="1079"/>
      <c r="J10" s="1079"/>
      <c r="K10" s="1080"/>
    </row>
    <row r="11" spans="1:11" x14ac:dyDescent="0.25">
      <c r="A11" s="1078"/>
      <c r="B11" s="1079"/>
      <c r="C11" s="1079"/>
      <c r="D11" s="1079"/>
      <c r="E11" s="1079"/>
      <c r="F11" s="1080"/>
      <c r="G11" s="1078"/>
      <c r="H11" s="1079"/>
      <c r="I11" s="1079"/>
      <c r="J11" s="1079"/>
      <c r="K11" s="1080"/>
    </row>
    <row r="12" spans="1:11" x14ac:dyDescent="0.25">
      <c r="A12" s="1078"/>
      <c r="B12" s="1079"/>
      <c r="C12" s="1079"/>
      <c r="D12" s="1079"/>
      <c r="E12" s="1079"/>
      <c r="F12" s="1080"/>
      <c r="G12" s="1078"/>
      <c r="H12" s="1079"/>
      <c r="I12" s="1079"/>
      <c r="J12" s="1079"/>
      <c r="K12" s="1080"/>
    </row>
    <row r="13" spans="1:11" x14ac:dyDescent="0.25">
      <c r="A13" s="1078"/>
      <c r="B13" s="1079"/>
      <c r="C13" s="1079"/>
      <c r="D13" s="1079"/>
      <c r="E13" s="1079"/>
      <c r="F13" s="1080"/>
      <c r="G13" s="1078"/>
      <c r="H13" s="1079"/>
      <c r="I13" s="1079"/>
      <c r="J13" s="1079"/>
      <c r="K13" s="1080"/>
    </row>
    <row r="14" spans="1:11" x14ac:dyDescent="0.25">
      <c r="A14" s="1078"/>
      <c r="B14" s="1079"/>
      <c r="C14" s="1079"/>
      <c r="D14" s="1079"/>
      <c r="E14" s="1079"/>
      <c r="F14" s="1080"/>
      <c r="G14" s="1078"/>
      <c r="H14" s="1079"/>
      <c r="I14" s="1079"/>
      <c r="J14" s="1079"/>
      <c r="K14" s="1080"/>
    </row>
    <row r="15" spans="1:11" x14ac:dyDescent="0.25">
      <c r="A15" s="1078"/>
      <c r="B15" s="1079"/>
      <c r="C15" s="1079"/>
      <c r="D15" s="1079"/>
      <c r="E15" s="1079"/>
      <c r="F15" s="1080"/>
      <c r="G15" s="1078"/>
      <c r="H15" s="1079"/>
      <c r="I15" s="1079"/>
      <c r="J15" s="1079"/>
      <c r="K15" s="1080"/>
    </row>
    <row r="16" spans="1:11" x14ac:dyDescent="0.25">
      <c r="A16" s="1078"/>
      <c r="B16" s="1079"/>
      <c r="C16" s="1079"/>
      <c r="D16" s="1079"/>
      <c r="E16" s="1079"/>
      <c r="F16" s="1080"/>
      <c r="G16" s="1078"/>
      <c r="H16" s="1079"/>
      <c r="I16" s="1079"/>
      <c r="J16" s="1079"/>
      <c r="K16" s="1080"/>
    </row>
    <row r="17" spans="1:11" x14ac:dyDescent="0.25">
      <c r="A17" s="1078"/>
      <c r="B17" s="1079"/>
      <c r="C17" s="1079"/>
      <c r="D17" s="1079"/>
      <c r="E17" s="1079"/>
      <c r="F17" s="1080"/>
      <c r="G17" s="1078"/>
      <c r="H17" s="1079"/>
      <c r="I17" s="1079"/>
      <c r="J17" s="1079"/>
      <c r="K17" s="1080"/>
    </row>
    <row r="18" spans="1:11" ht="15.75" customHeight="1" thickBot="1" x14ac:dyDescent="0.3">
      <c r="A18" s="1078"/>
      <c r="B18" s="1079"/>
      <c r="C18" s="1079"/>
      <c r="D18" s="1079"/>
      <c r="E18" s="1079"/>
      <c r="F18" s="1080"/>
      <c r="G18" s="1078"/>
      <c r="H18" s="1079"/>
      <c r="I18" s="1079"/>
      <c r="J18" s="1079"/>
      <c r="K18" s="1080"/>
    </row>
    <row r="19" spans="1:11" ht="78.75" customHeight="1" thickBot="1" x14ac:dyDescent="0.3">
      <c r="A19" s="1081" t="s">
        <v>1348</v>
      </c>
      <c r="B19" s="1082"/>
      <c r="C19" s="1082"/>
      <c r="D19" s="1082"/>
      <c r="E19" s="1082"/>
      <c r="F19" s="1083"/>
      <c r="G19" s="1081" t="s">
        <v>1349</v>
      </c>
      <c r="H19" s="1082"/>
      <c r="I19" s="1082"/>
      <c r="J19" s="1082"/>
      <c r="K19" s="1083"/>
    </row>
    <row r="20" spans="1:11" x14ac:dyDescent="0.25">
      <c r="A20" s="1078" t="s">
        <v>451</v>
      </c>
      <c r="B20" s="1079"/>
      <c r="C20" s="1079"/>
      <c r="D20" s="1079"/>
      <c r="E20" s="1079"/>
      <c r="F20" s="1080"/>
      <c r="G20" s="1078" t="s">
        <v>452</v>
      </c>
      <c r="H20" s="1079"/>
      <c r="I20" s="1079"/>
      <c r="J20" s="1079"/>
      <c r="K20" s="1080"/>
    </row>
    <row r="21" spans="1:11" x14ac:dyDescent="0.25">
      <c r="A21" s="1078"/>
      <c r="B21" s="1079"/>
      <c r="C21" s="1079"/>
      <c r="D21" s="1079"/>
      <c r="E21" s="1079"/>
      <c r="F21" s="1080"/>
      <c r="G21" s="1078"/>
      <c r="H21" s="1079"/>
      <c r="I21" s="1079"/>
      <c r="J21" s="1079"/>
      <c r="K21" s="1080"/>
    </row>
    <row r="22" spans="1:11" x14ac:dyDescent="0.25">
      <c r="A22" s="1078"/>
      <c r="B22" s="1079"/>
      <c r="C22" s="1079"/>
      <c r="D22" s="1079"/>
      <c r="E22" s="1079"/>
      <c r="F22" s="1080"/>
      <c r="G22" s="1078"/>
      <c r="H22" s="1079"/>
      <c r="I22" s="1079"/>
      <c r="J22" s="1079"/>
      <c r="K22" s="1080"/>
    </row>
    <row r="23" spans="1:11" x14ac:dyDescent="0.25">
      <c r="A23" s="1078"/>
      <c r="B23" s="1079"/>
      <c r="C23" s="1079"/>
      <c r="D23" s="1079"/>
      <c r="E23" s="1079"/>
      <c r="F23" s="1080"/>
      <c r="G23" s="1078"/>
      <c r="H23" s="1079"/>
      <c r="I23" s="1079"/>
      <c r="J23" s="1079"/>
      <c r="K23" s="1080"/>
    </row>
    <row r="24" spans="1:11" x14ac:dyDescent="0.25">
      <c r="A24" s="1078"/>
      <c r="B24" s="1079"/>
      <c r="C24" s="1079"/>
      <c r="D24" s="1079"/>
      <c r="E24" s="1079"/>
      <c r="F24" s="1080"/>
      <c r="G24" s="1078"/>
      <c r="H24" s="1079"/>
      <c r="I24" s="1079"/>
      <c r="J24" s="1079"/>
      <c r="K24" s="1080"/>
    </row>
    <row r="25" spans="1:11" x14ac:dyDescent="0.25">
      <c r="A25" s="1078"/>
      <c r="B25" s="1079"/>
      <c r="C25" s="1079"/>
      <c r="D25" s="1079"/>
      <c r="E25" s="1079"/>
      <c r="F25" s="1080"/>
      <c r="G25" s="1078"/>
      <c r="H25" s="1079"/>
      <c r="I25" s="1079"/>
      <c r="J25" s="1079"/>
      <c r="K25" s="1080"/>
    </row>
    <row r="26" spans="1:11" x14ac:dyDescent="0.25">
      <c r="A26" s="1078"/>
      <c r="B26" s="1079"/>
      <c r="C26" s="1079"/>
      <c r="D26" s="1079"/>
      <c r="E26" s="1079"/>
      <c r="F26" s="1080"/>
      <c r="G26" s="1078"/>
      <c r="H26" s="1079"/>
      <c r="I26" s="1079"/>
      <c r="J26" s="1079"/>
      <c r="K26" s="1080"/>
    </row>
    <row r="27" spans="1:11" x14ac:dyDescent="0.25">
      <c r="A27" s="1078"/>
      <c r="B27" s="1079"/>
      <c r="C27" s="1079"/>
      <c r="D27" s="1079"/>
      <c r="E27" s="1079"/>
      <c r="F27" s="1080"/>
      <c r="G27" s="1078"/>
      <c r="H27" s="1079"/>
      <c r="I27" s="1079"/>
      <c r="J27" s="1079"/>
      <c r="K27" s="1080"/>
    </row>
    <row r="28" spans="1:11" x14ac:dyDescent="0.25">
      <c r="A28" s="1078"/>
      <c r="B28" s="1079"/>
      <c r="C28" s="1079"/>
      <c r="D28" s="1079"/>
      <c r="E28" s="1079"/>
      <c r="F28" s="1080"/>
      <c r="G28" s="1078"/>
      <c r="H28" s="1079"/>
      <c r="I28" s="1079"/>
      <c r="J28" s="1079"/>
      <c r="K28" s="1080"/>
    </row>
    <row r="29" spans="1:11" x14ac:dyDescent="0.25">
      <c r="A29" s="1078"/>
      <c r="B29" s="1079"/>
      <c r="C29" s="1079"/>
      <c r="D29" s="1079"/>
      <c r="E29" s="1079"/>
      <c r="F29" s="1080"/>
      <c r="G29" s="1078"/>
      <c r="H29" s="1079"/>
      <c r="I29" s="1079"/>
      <c r="J29" s="1079"/>
      <c r="K29" s="1080"/>
    </row>
    <row r="30" spans="1:11" x14ac:dyDescent="0.25">
      <c r="A30" s="1078"/>
      <c r="B30" s="1079"/>
      <c r="C30" s="1079"/>
      <c r="D30" s="1079"/>
      <c r="E30" s="1079"/>
      <c r="F30" s="1080"/>
      <c r="G30" s="1078"/>
      <c r="H30" s="1079"/>
      <c r="I30" s="1079"/>
      <c r="J30" s="1079"/>
      <c r="K30" s="1080"/>
    </row>
    <row r="31" spans="1:11" x14ac:dyDescent="0.25">
      <c r="A31" s="1078"/>
      <c r="B31" s="1079"/>
      <c r="C31" s="1079"/>
      <c r="D31" s="1079"/>
      <c r="E31" s="1079"/>
      <c r="F31" s="1080"/>
      <c r="G31" s="1078"/>
      <c r="H31" s="1079"/>
      <c r="I31" s="1079"/>
      <c r="J31" s="1079"/>
      <c r="K31" s="1080"/>
    </row>
    <row r="32" spans="1:11" ht="15.75" thickBot="1" x14ac:dyDescent="0.3">
      <c r="A32" s="1078"/>
      <c r="B32" s="1079"/>
      <c r="C32" s="1079"/>
      <c r="D32" s="1079"/>
      <c r="E32" s="1079"/>
      <c r="F32" s="1080"/>
      <c r="G32" s="1078"/>
      <c r="H32" s="1079"/>
      <c r="I32" s="1079"/>
      <c r="J32" s="1079"/>
      <c r="K32" s="1080"/>
    </row>
    <row r="33" spans="1:11" ht="77.25" customHeight="1" thickBot="1" x14ac:dyDescent="0.3">
      <c r="A33" s="1081" t="s">
        <v>1350</v>
      </c>
      <c r="B33" s="1082"/>
      <c r="C33" s="1082"/>
      <c r="D33" s="1082"/>
      <c r="E33" s="1082"/>
      <c r="F33" s="1083"/>
      <c r="G33" s="1084" t="s">
        <v>1351</v>
      </c>
      <c r="H33" s="1085"/>
      <c r="I33" s="1085"/>
      <c r="J33" s="1085"/>
      <c r="K33" s="1086"/>
    </row>
    <row r="34" spans="1:11" x14ac:dyDescent="0.25">
      <c r="A34" s="1078" t="s">
        <v>451</v>
      </c>
      <c r="B34" s="1079"/>
      <c r="C34" s="1079"/>
      <c r="D34" s="1079"/>
      <c r="E34" s="1079"/>
      <c r="F34" s="1080"/>
      <c r="G34" s="1078" t="s">
        <v>452</v>
      </c>
      <c r="H34" s="1079"/>
      <c r="I34" s="1079"/>
      <c r="J34" s="1079"/>
      <c r="K34" s="1080"/>
    </row>
    <row r="35" spans="1:11" x14ac:dyDescent="0.25">
      <c r="A35" s="1078"/>
      <c r="B35" s="1079"/>
      <c r="C35" s="1079"/>
      <c r="D35" s="1079"/>
      <c r="E35" s="1079"/>
      <c r="F35" s="1080"/>
      <c r="G35" s="1078"/>
      <c r="H35" s="1079"/>
      <c r="I35" s="1079"/>
      <c r="J35" s="1079"/>
      <c r="K35" s="1080"/>
    </row>
    <row r="36" spans="1:11" x14ac:dyDescent="0.25">
      <c r="A36" s="1078"/>
      <c r="B36" s="1079"/>
      <c r="C36" s="1079"/>
      <c r="D36" s="1079"/>
      <c r="E36" s="1079"/>
      <c r="F36" s="1080"/>
      <c r="G36" s="1078"/>
      <c r="H36" s="1079"/>
      <c r="I36" s="1079"/>
      <c r="J36" s="1079"/>
      <c r="K36" s="1080"/>
    </row>
    <row r="37" spans="1:11" x14ac:dyDescent="0.25">
      <c r="A37" s="1078"/>
      <c r="B37" s="1079"/>
      <c r="C37" s="1079"/>
      <c r="D37" s="1079"/>
      <c r="E37" s="1079"/>
      <c r="F37" s="1080"/>
      <c r="G37" s="1078"/>
      <c r="H37" s="1079"/>
      <c r="I37" s="1079"/>
      <c r="J37" s="1079"/>
      <c r="K37" s="1080"/>
    </row>
    <row r="38" spans="1:11" x14ac:dyDescent="0.25">
      <c r="A38" s="1078"/>
      <c r="B38" s="1079"/>
      <c r="C38" s="1079"/>
      <c r="D38" s="1079"/>
      <c r="E38" s="1079"/>
      <c r="F38" s="1080"/>
      <c r="G38" s="1078"/>
      <c r="H38" s="1079"/>
      <c r="I38" s="1079"/>
      <c r="J38" s="1079"/>
      <c r="K38" s="1080"/>
    </row>
    <row r="39" spans="1:11" x14ac:dyDescent="0.25">
      <c r="A39" s="1078"/>
      <c r="B39" s="1079"/>
      <c r="C39" s="1079"/>
      <c r="D39" s="1079"/>
      <c r="E39" s="1079"/>
      <c r="F39" s="1080"/>
      <c r="G39" s="1078"/>
      <c r="H39" s="1079"/>
      <c r="I39" s="1079"/>
      <c r="J39" s="1079"/>
      <c r="K39" s="1080"/>
    </row>
    <row r="40" spans="1:11" x14ac:dyDescent="0.25">
      <c r="A40" s="1078"/>
      <c r="B40" s="1079"/>
      <c r="C40" s="1079"/>
      <c r="D40" s="1079"/>
      <c r="E40" s="1079"/>
      <c r="F40" s="1080"/>
      <c r="G40" s="1078"/>
      <c r="H40" s="1079"/>
      <c r="I40" s="1079"/>
      <c r="J40" s="1079"/>
      <c r="K40" s="1080"/>
    </row>
    <row r="41" spans="1:11" x14ac:dyDescent="0.25">
      <c r="A41" s="1078"/>
      <c r="B41" s="1079"/>
      <c r="C41" s="1079"/>
      <c r="D41" s="1079"/>
      <c r="E41" s="1079"/>
      <c r="F41" s="1080"/>
      <c r="G41" s="1078"/>
      <c r="H41" s="1079"/>
      <c r="I41" s="1079"/>
      <c r="J41" s="1079"/>
      <c r="K41" s="1080"/>
    </row>
    <row r="42" spans="1:11" x14ac:dyDescent="0.25">
      <c r="A42" s="1078"/>
      <c r="B42" s="1079"/>
      <c r="C42" s="1079"/>
      <c r="D42" s="1079"/>
      <c r="E42" s="1079"/>
      <c r="F42" s="1080"/>
      <c r="G42" s="1078"/>
      <c r="H42" s="1079"/>
      <c r="I42" s="1079"/>
      <c r="J42" s="1079"/>
      <c r="K42" s="1080"/>
    </row>
    <row r="43" spans="1:11" x14ac:dyDescent="0.25">
      <c r="A43" s="1078"/>
      <c r="B43" s="1079"/>
      <c r="C43" s="1079"/>
      <c r="D43" s="1079"/>
      <c r="E43" s="1079"/>
      <c r="F43" s="1080"/>
      <c r="G43" s="1078"/>
      <c r="H43" s="1079"/>
      <c r="I43" s="1079"/>
      <c r="J43" s="1079"/>
      <c r="K43" s="1080"/>
    </row>
    <row r="44" spans="1:11" x14ac:dyDescent="0.25">
      <c r="A44" s="1078"/>
      <c r="B44" s="1079"/>
      <c r="C44" s="1079"/>
      <c r="D44" s="1079"/>
      <c r="E44" s="1079"/>
      <c r="F44" s="1080"/>
      <c r="G44" s="1078"/>
      <c r="H44" s="1079"/>
      <c r="I44" s="1079"/>
      <c r="J44" s="1079"/>
      <c r="K44" s="1080"/>
    </row>
    <row r="45" spans="1:11" x14ac:dyDescent="0.25">
      <c r="A45" s="1078"/>
      <c r="B45" s="1079"/>
      <c r="C45" s="1079"/>
      <c r="D45" s="1079"/>
      <c r="E45" s="1079"/>
      <c r="F45" s="1080"/>
      <c r="G45" s="1078"/>
      <c r="H45" s="1079"/>
      <c r="I45" s="1079"/>
      <c r="J45" s="1079"/>
      <c r="K45" s="1080"/>
    </row>
    <row r="46" spans="1:11" ht="15.75" thickBot="1" x14ac:dyDescent="0.3">
      <c r="A46" s="1078"/>
      <c r="B46" s="1079"/>
      <c r="C46" s="1079"/>
      <c r="D46" s="1079"/>
      <c r="E46" s="1079"/>
      <c r="F46" s="1080"/>
      <c r="G46" s="1078"/>
      <c r="H46" s="1079"/>
      <c r="I46" s="1079"/>
      <c r="J46" s="1079"/>
      <c r="K46" s="1080"/>
    </row>
    <row r="47" spans="1:11" ht="88.5" customHeight="1" thickBot="1" x14ac:dyDescent="0.3">
      <c r="A47" s="1081" t="s">
        <v>1352</v>
      </c>
      <c r="B47" s="1082"/>
      <c r="C47" s="1082"/>
      <c r="D47" s="1082"/>
      <c r="E47" s="1082"/>
      <c r="F47" s="1083"/>
      <c r="G47" s="1084" t="s">
        <v>1353</v>
      </c>
      <c r="H47" s="1085"/>
      <c r="I47" s="1085"/>
      <c r="J47" s="1085"/>
      <c r="K47" s="1086"/>
    </row>
    <row r="48" spans="1:11" x14ac:dyDescent="0.25">
      <c r="A48" s="1078"/>
      <c r="B48" s="1079"/>
      <c r="C48" s="1079"/>
      <c r="D48" s="1079"/>
      <c r="E48" s="1079"/>
      <c r="F48" s="1080"/>
      <c r="G48" s="1078"/>
      <c r="H48" s="1079"/>
      <c r="I48" s="1079"/>
      <c r="J48" s="1079"/>
      <c r="K48" s="1080"/>
    </row>
    <row r="49" spans="1:11" x14ac:dyDescent="0.25">
      <c r="A49" s="1078"/>
      <c r="B49" s="1079"/>
      <c r="C49" s="1079"/>
      <c r="D49" s="1079"/>
      <c r="E49" s="1079"/>
      <c r="F49" s="1080"/>
      <c r="G49" s="1078"/>
      <c r="H49" s="1079"/>
      <c r="I49" s="1079"/>
      <c r="J49" s="1079"/>
      <c r="K49" s="1080"/>
    </row>
    <row r="50" spans="1:11" x14ac:dyDescent="0.25">
      <c r="A50" s="1078"/>
      <c r="B50" s="1079"/>
      <c r="C50" s="1079"/>
      <c r="D50" s="1079"/>
      <c r="E50" s="1079"/>
      <c r="F50" s="1080"/>
      <c r="G50" s="1078"/>
      <c r="H50" s="1079"/>
      <c r="I50" s="1079"/>
      <c r="J50" s="1079"/>
      <c r="K50" s="1080"/>
    </row>
    <row r="51" spans="1:11" x14ac:dyDescent="0.25">
      <c r="A51" s="1078"/>
      <c r="B51" s="1079"/>
      <c r="C51" s="1079"/>
      <c r="D51" s="1079"/>
      <c r="E51" s="1079"/>
      <c r="F51" s="1080"/>
      <c r="G51" s="1078"/>
      <c r="H51" s="1079"/>
      <c r="I51" s="1079"/>
      <c r="J51" s="1079"/>
      <c r="K51" s="1080"/>
    </row>
    <row r="52" spans="1:11" x14ac:dyDescent="0.25">
      <c r="A52" s="1078"/>
      <c r="B52" s="1079"/>
      <c r="C52" s="1079"/>
      <c r="D52" s="1079"/>
      <c r="E52" s="1079"/>
      <c r="F52" s="1080"/>
      <c r="G52" s="1078"/>
      <c r="H52" s="1079"/>
      <c r="I52" s="1079"/>
      <c r="J52" s="1079"/>
      <c r="K52" s="1080"/>
    </row>
    <row r="53" spans="1:11" x14ac:dyDescent="0.25">
      <c r="A53" s="1078"/>
      <c r="B53" s="1079"/>
      <c r="C53" s="1079"/>
      <c r="D53" s="1079"/>
      <c r="E53" s="1079"/>
      <c r="F53" s="1080"/>
      <c r="G53" s="1078"/>
      <c r="H53" s="1079"/>
      <c r="I53" s="1079"/>
      <c r="J53" s="1079"/>
      <c r="K53" s="1080"/>
    </row>
    <row r="54" spans="1:11" x14ac:dyDescent="0.25">
      <c r="A54" s="1078"/>
      <c r="B54" s="1079"/>
      <c r="C54" s="1079"/>
      <c r="D54" s="1079"/>
      <c r="E54" s="1079"/>
      <c r="F54" s="1080"/>
      <c r="G54" s="1078"/>
      <c r="H54" s="1079"/>
      <c r="I54" s="1079"/>
      <c r="J54" s="1079"/>
      <c r="K54" s="1080"/>
    </row>
    <row r="55" spans="1:11" x14ac:dyDescent="0.25">
      <c r="A55" s="1078"/>
      <c r="B55" s="1079"/>
      <c r="C55" s="1079"/>
      <c r="D55" s="1079"/>
      <c r="E55" s="1079"/>
      <c r="F55" s="1080"/>
      <c r="G55" s="1078"/>
      <c r="H55" s="1079"/>
      <c r="I55" s="1079"/>
      <c r="J55" s="1079"/>
      <c r="K55" s="1080"/>
    </row>
    <row r="56" spans="1:11" x14ac:dyDescent="0.25">
      <c r="A56" s="1078"/>
      <c r="B56" s="1079"/>
      <c r="C56" s="1079"/>
      <c r="D56" s="1079"/>
      <c r="E56" s="1079"/>
      <c r="F56" s="1080"/>
      <c r="G56" s="1078"/>
      <c r="H56" s="1079"/>
      <c r="I56" s="1079"/>
      <c r="J56" s="1079"/>
      <c r="K56" s="1080"/>
    </row>
    <row r="57" spans="1:11" x14ac:dyDescent="0.25">
      <c r="A57" s="1078"/>
      <c r="B57" s="1079"/>
      <c r="C57" s="1079"/>
      <c r="D57" s="1079"/>
      <c r="E57" s="1079"/>
      <c r="F57" s="1080"/>
      <c r="G57" s="1078"/>
      <c r="H57" s="1079"/>
      <c r="I57" s="1079"/>
      <c r="J57" s="1079"/>
      <c r="K57" s="1080"/>
    </row>
    <row r="58" spans="1:11" x14ac:dyDescent="0.25">
      <c r="A58" s="1078"/>
      <c r="B58" s="1079"/>
      <c r="C58" s="1079"/>
      <c r="D58" s="1079"/>
      <c r="E58" s="1079"/>
      <c r="F58" s="1080"/>
      <c r="G58" s="1078"/>
      <c r="H58" s="1079"/>
      <c r="I58" s="1079"/>
      <c r="J58" s="1079"/>
      <c r="K58" s="1080"/>
    </row>
    <row r="59" spans="1:11" ht="44.25" customHeight="1" thickBot="1" x14ac:dyDescent="0.3">
      <c r="A59" s="1078"/>
      <c r="B59" s="1079"/>
      <c r="C59" s="1079"/>
      <c r="D59" s="1079"/>
      <c r="E59" s="1079"/>
      <c r="F59" s="1080"/>
      <c r="G59" s="1078"/>
      <c r="H59" s="1079"/>
      <c r="I59" s="1079"/>
      <c r="J59" s="1079"/>
      <c r="K59" s="1080"/>
    </row>
    <row r="60" spans="1:11" ht="88.5" customHeight="1" thickBot="1" x14ac:dyDescent="0.3">
      <c r="A60" s="1081" t="s">
        <v>1354</v>
      </c>
      <c r="B60" s="1082"/>
      <c r="C60" s="1082"/>
      <c r="D60" s="1082"/>
      <c r="E60" s="1082"/>
      <c r="F60" s="1083"/>
      <c r="G60" s="1084" t="s">
        <v>1355</v>
      </c>
      <c r="H60" s="1085"/>
      <c r="I60" s="1085"/>
      <c r="J60" s="1085"/>
      <c r="K60" s="1086"/>
    </row>
    <row r="61" spans="1:11" x14ac:dyDescent="0.25">
      <c r="A61" s="1078"/>
      <c r="B61" s="1079"/>
      <c r="C61" s="1079"/>
      <c r="D61" s="1079"/>
      <c r="E61" s="1079"/>
      <c r="F61" s="1080"/>
      <c r="G61" s="1078"/>
      <c r="H61" s="1079"/>
      <c r="I61" s="1079"/>
      <c r="J61" s="1079"/>
      <c r="K61" s="1080"/>
    </row>
    <row r="62" spans="1:11" x14ac:dyDescent="0.25">
      <c r="A62" s="1078"/>
      <c r="B62" s="1079"/>
      <c r="C62" s="1079"/>
      <c r="D62" s="1079"/>
      <c r="E62" s="1079"/>
      <c r="F62" s="1080"/>
      <c r="G62" s="1078"/>
      <c r="H62" s="1079"/>
      <c r="I62" s="1079"/>
      <c r="J62" s="1079"/>
      <c r="K62" s="1080"/>
    </row>
    <row r="63" spans="1:11" x14ac:dyDescent="0.25">
      <c r="A63" s="1078"/>
      <c r="B63" s="1079"/>
      <c r="C63" s="1079"/>
      <c r="D63" s="1079"/>
      <c r="E63" s="1079"/>
      <c r="F63" s="1080"/>
      <c r="G63" s="1078"/>
      <c r="H63" s="1079"/>
      <c r="I63" s="1079"/>
      <c r="J63" s="1079"/>
      <c r="K63" s="1080"/>
    </row>
    <row r="64" spans="1:11" x14ac:dyDescent="0.25">
      <c r="A64" s="1078"/>
      <c r="B64" s="1079"/>
      <c r="C64" s="1079"/>
      <c r="D64" s="1079"/>
      <c r="E64" s="1079"/>
      <c r="F64" s="1080"/>
      <c r="G64" s="1078"/>
      <c r="H64" s="1079"/>
      <c r="I64" s="1079"/>
      <c r="J64" s="1079"/>
      <c r="K64" s="1080"/>
    </row>
    <row r="65" spans="1:11" x14ac:dyDescent="0.25">
      <c r="A65" s="1078"/>
      <c r="B65" s="1079"/>
      <c r="C65" s="1079"/>
      <c r="D65" s="1079"/>
      <c r="E65" s="1079"/>
      <c r="F65" s="1080"/>
      <c r="G65" s="1078"/>
      <c r="H65" s="1079"/>
      <c r="I65" s="1079"/>
      <c r="J65" s="1079"/>
      <c r="K65" s="1080"/>
    </row>
    <row r="66" spans="1:11" x14ac:dyDescent="0.25">
      <c r="A66" s="1078"/>
      <c r="B66" s="1079"/>
      <c r="C66" s="1079"/>
      <c r="D66" s="1079"/>
      <c r="E66" s="1079"/>
      <c r="F66" s="1080"/>
      <c r="G66" s="1078"/>
      <c r="H66" s="1079"/>
      <c r="I66" s="1079"/>
      <c r="J66" s="1079"/>
      <c r="K66" s="1080"/>
    </row>
    <row r="67" spans="1:11" x14ac:dyDescent="0.25">
      <c r="A67" s="1078"/>
      <c r="B67" s="1079"/>
      <c r="C67" s="1079"/>
      <c r="D67" s="1079"/>
      <c r="E67" s="1079"/>
      <c r="F67" s="1080"/>
      <c r="G67" s="1078"/>
      <c r="H67" s="1079"/>
      <c r="I67" s="1079"/>
      <c r="J67" s="1079"/>
      <c r="K67" s="1080"/>
    </row>
    <row r="68" spans="1:11" x14ac:dyDescent="0.25">
      <c r="A68" s="1078"/>
      <c r="B68" s="1079"/>
      <c r="C68" s="1079"/>
      <c r="D68" s="1079"/>
      <c r="E68" s="1079"/>
      <c r="F68" s="1080"/>
      <c r="G68" s="1078"/>
      <c r="H68" s="1079"/>
      <c r="I68" s="1079"/>
      <c r="J68" s="1079"/>
      <c r="K68" s="1080"/>
    </row>
    <row r="69" spans="1:11" x14ac:dyDescent="0.25">
      <c r="A69" s="1078"/>
      <c r="B69" s="1079"/>
      <c r="C69" s="1079"/>
      <c r="D69" s="1079"/>
      <c r="E69" s="1079"/>
      <c r="F69" s="1080"/>
      <c r="G69" s="1078"/>
      <c r="H69" s="1079"/>
      <c r="I69" s="1079"/>
      <c r="J69" s="1079"/>
      <c r="K69" s="1080"/>
    </row>
    <row r="70" spans="1:11" x14ac:dyDescent="0.25">
      <c r="A70" s="1078"/>
      <c r="B70" s="1079"/>
      <c r="C70" s="1079"/>
      <c r="D70" s="1079"/>
      <c r="E70" s="1079"/>
      <c r="F70" s="1080"/>
      <c r="G70" s="1078"/>
      <c r="H70" s="1079"/>
      <c r="I70" s="1079"/>
      <c r="J70" s="1079"/>
      <c r="K70" s="1080"/>
    </row>
    <row r="71" spans="1:11" x14ac:dyDescent="0.25">
      <c r="A71" s="1078"/>
      <c r="B71" s="1079"/>
      <c r="C71" s="1079"/>
      <c r="D71" s="1079"/>
      <c r="E71" s="1079"/>
      <c r="F71" s="1080"/>
      <c r="G71" s="1078"/>
      <c r="H71" s="1079"/>
      <c r="I71" s="1079"/>
      <c r="J71" s="1079"/>
      <c r="K71" s="1080"/>
    </row>
    <row r="72" spans="1:11" x14ac:dyDescent="0.25">
      <c r="A72" s="1078"/>
      <c r="B72" s="1079"/>
      <c r="C72" s="1079"/>
      <c r="D72" s="1079"/>
      <c r="E72" s="1079"/>
      <c r="F72" s="1080"/>
      <c r="G72" s="1078"/>
      <c r="H72" s="1079"/>
      <c r="I72" s="1079"/>
      <c r="J72" s="1079"/>
      <c r="K72" s="1080"/>
    </row>
    <row r="73" spans="1:11" ht="15.75" thickBot="1" x14ac:dyDescent="0.3">
      <c r="A73" s="1078"/>
      <c r="B73" s="1079"/>
      <c r="C73" s="1079"/>
      <c r="D73" s="1079"/>
      <c r="E73" s="1079"/>
      <c r="F73" s="1080"/>
      <c r="G73" s="1078"/>
      <c r="H73" s="1079"/>
      <c r="I73" s="1079"/>
      <c r="J73" s="1079"/>
      <c r="K73" s="1080"/>
    </row>
    <row r="74" spans="1:11" ht="98.25" customHeight="1" thickBot="1" x14ac:dyDescent="0.3">
      <c r="A74" s="1087" t="s">
        <v>1356</v>
      </c>
      <c r="B74" s="1088"/>
      <c r="C74" s="1088"/>
      <c r="D74" s="1088"/>
      <c r="E74" s="1088"/>
      <c r="F74" s="1089"/>
      <c r="G74" s="1081" t="s">
        <v>1357</v>
      </c>
      <c r="H74" s="1082"/>
      <c r="I74" s="1082"/>
      <c r="J74" s="1083"/>
      <c r="K74" s="361"/>
    </row>
    <row r="75" spans="1:11" x14ac:dyDescent="0.25">
      <c r="A75" s="1078"/>
      <c r="B75" s="1079"/>
      <c r="C75" s="1079"/>
      <c r="D75" s="1079"/>
      <c r="E75" s="1079"/>
      <c r="F75" s="1080"/>
      <c r="G75" s="1078"/>
      <c r="H75" s="1079"/>
      <c r="I75" s="1079"/>
      <c r="J75" s="1079"/>
      <c r="K75" s="1080"/>
    </row>
    <row r="76" spans="1:11" x14ac:dyDescent="0.25">
      <c r="A76" s="1078"/>
      <c r="B76" s="1079"/>
      <c r="C76" s="1079"/>
      <c r="D76" s="1079"/>
      <c r="E76" s="1079"/>
      <c r="F76" s="1080"/>
      <c r="G76" s="1078"/>
      <c r="H76" s="1079"/>
      <c r="I76" s="1079"/>
      <c r="J76" s="1079"/>
      <c r="K76" s="1080"/>
    </row>
    <row r="77" spans="1:11" x14ac:dyDescent="0.25">
      <c r="A77" s="1078"/>
      <c r="B77" s="1079"/>
      <c r="C77" s="1079"/>
      <c r="D77" s="1079"/>
      <c r="E77" s="1079"/>
      <c r="F77" s="1080"/>
      <c r="G77" s="1078"/>
      <c r="H77" s="1079"/>
      <c r="I77" s="1079"/>
      <c r="J77" s="1079"/>
      <c r="K77" s="1080"/>
    </row>
    <row r="78" spans="1:11" x14ac:dyDescent="0.25">
      <c r="A78" s="1078"/>
      <c r="B78" s="1079"/>
      <c r="C78" s="1079"/>
      <c r="D78" s="1079"/>
      <c r="E78" s="1079"/>
      <c r="F78" s="1080"/>
      <c r="G78" s="1078"/>
      <c r="H78" s="1079"/>
      <c r="I78" s="1079"/>
      <c r="J78" s="1079"/>
      <c r="K78" s="1080"/>
    </row>
    <row r="79" spans="1:11" x14ac:dyDescent="0.25">
      <c r="A79" s="1078"/>
      <c r="B79" s="1079"/>
      <c r="C79" s="1079"/>
      <c r="D79" s="1079"/>
      <c r="E79" s="1079"/>
      <c r="F79" s="1080"/>
      <c r="G79" s="1078"/>
      <c r="H79" s="1079"/>
      <c r="I79" s="1079"/>
      <c r="J79" s="1079"/>
      <c r="K79" s="1080"/>
    </row>
    <row r="80" spans="1:11" x14ac:dyDescent="0.25">
      <c r="A80" s="1078"/>
      <c r="B80" s="1079"/>
      <c r="C80" s="1079"/>
      <c r="D80" s="1079"/>
      <c r="E80" s="1079"/>
      <c r="F80" s="1080"/>
      <c r="G80" s="1078"/>
      <c r="H80" s="1079"/>
      <c r="I80" s="1079"/>
      <c r="J80" s="1079"/>
      <c r="K80" s="1080"/>
    </row>
    <row r="81" spans="1:11" x14ac:dyDescent="0.25">
      <c r="A81" s="1078"/>
      <c r="B81" s="1079"/>
      <c r="C81" s="1079"/>
      <c r="D81" s="1079"/>
      <c r="E81" s="1079"/>
      <c r="F81" s="1080"/>
      <c r="G81" s="1078"/>
      <c r="H81" s="1079"/>
      <c r="I81" s="1079"/>
      <c r="J81" s="1079"/>
      <c r="K81" s="1080"/>
    </row>
    <row r="82" spans="1:11" x14ac:dyDescent="0.25">
      <c r="A82" s="1078"/>
      <c r="B82" s="1079"/>
      <c r="C82" s="1079"/>
      <c r="D82" s="1079"/>
      <c r="E82" s="1079"/>
      <c r="F82" s="1080"/>
      <c r="G82" s="1078"/>
      <c r="H82" s="1079"/>
      <c r="I82" s="1079"/>
      <c r="J82" s="1079"/>
      <c r="K82" s="1080"/>
    </row>
    <row r="83" spans="1:11" x14ac:dyDescent="0.25">
      <c r="A83" s="1078"/>
      <c r="B83" s="1079"/>
      <c r="C83" s="1079"/>
      <c r="D83" s="1079"/>
      <c r="E83" s="1079"/>
      <c r="F83" s="1080"/>
      <c r="G83" s="1078"/>
      <c r="H83" s="1079"/>
      <c r="I83" s="1079"/>
      <c r="J83" s="1079"/>
      <c r="K83" s="1080"/>
    </row>
    <row r="84" spans="1:11" x14ac:dyDescent="0.25">
      <c r="A84" s="1078"/>
      <c r="B84" s="1079"/>
      <c r="C84" s="1079"/>
      <c r="D84" s="1079"/>
      <c r="E84" s="1079"/>
      <c r="F84" s="1080"/>
      <c r="G84" s="1078"/>
      <c r="H84" s="1079"/>
      <c r="I84" s="1079"/>
      <c r="J84" s="1079"/>
      <c r="K84" s="1080"/>
    </row>
    <row r="85" spans="1:11" x14ac:dyDescent="0.25">
      <c r="A85" s="1078"/>
      <c r="B85" s="1079"/>
      <c r="C85" s="1079"/>
      <c r="D85" s="1079"/>
      <c r="E85" s="1079"/>
      <c r="F85" s="1080"/>
      <c r="G85" s="1078"/>
      <c r="H85" s="1079"/>
      <c r="I85" s="1079"/>
      <c r="J85" s="1079"/>
      <c r="K85" s="1080"/>
    </row>
    <row r="86" spans="1:11" x14ac:dyDescent="0.25">
      <c r="A86" s="1078"/>
      <c r="B86" s="1079"/>
      <c r="C86" s="1079"/>
      <c r="D86" s="1079"/>
      <c r="E86" s="1079"/>
      <c r="F86" s="1080"/>
      <c r="G86" s="1078"/>
      <c r="H86" s="1079"/>
      <c r="I86" s="1079"/>
      <c r="J86" s="1079"/>
      <c r="K86" s="1080"/>
    </row>
    <row r="87" spans="1:11" ht="17.25" customHeight="1" thickBot="1" x14ac:dyDescent="0.3">
      <c r="A87" s="1078"/>
      <c r="B87" s="1079"/>
      <c r="C87" s="1079"/>
      <c r="D87" s="1079"/>
      <c r="E87" s="1079"/>
      <c r="F87" s="1080"/>
      <c r="G87" s="1078"/>
      <c r="H87" s="1079"/>
      <c r="I87" s="1079"/>
      <c r="J87" s="1079"/>
      <c r="K87" s="1080"/>
    </row>
    <row r="88" spans="1:11" ht="75.75" customHeight="1" thickBot="1" x14ac:dyDescent="0.3">
      <c r="A88" s="1081" t="s">
        <v>1358</v>
      </c>
      <c r="B88" s="1082"/>
      <c r="C88" s="1082"/>
      <c r="D88" s="1082"/>
      <c r="E88" s="1082"/>
      <c r="F88" s="1083"/>
      <c r="G88" s="1081" t="s">
        <v>1359</v>
      </c>
      <c r="H88" s="1082"/>
      <c r="I88" s="1082"/>
      <c r="J88" s="1082"/>
      <c r="K88" s="1083"/>
    </row>
    <row r="89" spans="1:11" x14ac:dyDescent="0.25">
      <c r="A89" s="1078"/>
      <c r="B89" s="1079"/>
      <c r="C89" s="1079"/>
      <c r="D89" s="1079"/>
      <c r="E89" s="1079"/>
      <c r="F89" s="1080"/>
      <c r="G89" s="1078"/>
      <c r="H89" s="1079"/>
      <c r="I89" s="1079"/>
      <c r="J89" s="1079"/>
      <c r="K89" s="1080"/>
    </row>
    <row r="90" spans="1:11" x14ac:dyDescent="0.25">
      <c r="A90" s="1078"/>
      <c r="B90" s="1079"/>
      <c r="C90" s="1079"/>
      <c r="D90" s="1079"/>
      <c r="E90" s="1079"/>
      <c r="F90" s="1080"/>
      <c r="G90" s="1078"/>
      <c r="H90" s="1079"/>
      <c r="I90" s="1079"/>
      <c r="J90" s="1079"/>
      <c r="K90" s="1080"/>
    </row>
    <row r="91" spans="1:11" x14ac:dyDescent="0.25">
      <c r="A91" s="1078"/>
      <c r="B91" s="1079"/>
      <c r="C91" s="1079"/>
      <c r="D91" s="1079"/>
      <c r="E91" s="1079"/>
      <c r="F91" s="1080"/>
      <c r="G91" s="1078"/>
      <c r="H91" s="1079"/>
      <c r="I91" s="1079"/>
      <c r="J91" s="1079"/>
      <c r="K91" s="1080"/>
    </row>
    <row r="92" spans="1:11" x14ac:dyDescent="0.25">
      <c r="A92" s="1078"/>
      <c r="B92" s="1079"/>
      <c r="C92" s="1079"/>
      <c r="D92" s="1079"/>
      <c r="E92" s="1079"/>
      <c r="F92" s="1080"/>
      <c r="G92" s="1078"/>
      <c r="H92" s="1079"/>
      <c r="I92" s="1079"/>
      <c r="J92" s="1079"/>
      <c r="K92" s="1080"/>
    </row>
    <row r="93" spans="1:11" x14ac:dyDescent="0.25">
      <c r="A93" s="1078"/>
      <c r="B93" s="1079"/>
      <c r="C93" s="1079"/>
      <c r="D93" s="1079"/>
      <c r="E93" s="1079"/>
      <c r="F93" s="1080"/>
      <c r="G93" s="1078"/>
      <c r="H93" s="1079"/>
      <c r="I93" s="1079"/>
      <c r="J93" s="1079"/>
      <c r="K93" s="1080"/>
    </row>
    <row r="94" spans="1:11" x14ac:dyDescent="0.25">
      <c r="A94" s="1078"/>
      <c r="B94" s="1079"/>
      <c r="C94" s="1079"/>
      <c r="D94" s="1079"/>
      <c r="E94" s="1079"/>
      <c r="F94" s="1080"/>
      <c r="G94" s="1078"/>
      <c r="H94" s="1079"/>
      <c r="I94" s="1079"/>
      <c r="J94" s="1079"/>
      <c r="K94" s="1080"/>
    </row>
    <row r="95" spans="1:11" x14ac:dyDescent="0.25">
      <c r="A95" s="1078"/>
      <c r="B95" s="1079"/>
      <c r="C95" s="1079"/>
      <c r="D95" s="1079"/>
      <c r="E95" s="1079"/>
      <c r="F95" s="1080"/>
      <c r="G95" s="1078"/>
      <c r="H95" s="1079"/>
      <c r="I95" s="1079"/>
      <c r="J95" s="1079"/>
      <c r="K95" s="1080"/>
    </row>
    <row r="96" spans="1:11" x14ac:dyDescent="0.25">
      <c r="A96" s="1078"/>
      <c r="B96" s="1079"/>
      <c r="C96" s="1079"/>
      <c r="D96" s="1079"/>
      <c r="E96" s="1079"/>
      <c r="F96" s="1080"/>
      <c r="G96" s="1078"/>
      <c r="H96" s="1079"/>
      <c r="I96" s="1079"/>
      <c r="J96" s="1079"/>
      <c r="K96" s="1080"/>
    </row>
    <row r="97" spans="1:11" x14ac:dyDescent="0.25">
      <c r="A97" s="1078"/>
      <c r="B97" s="1079"/>
      <c r="C97" s="1079"/>
      <c r="D97" s="1079"/>
      <c r="E97" s="1079"/>
      <c r="F97" s="1080"/>
      <c r="G97" s="1078"/>
      <c r="H97" s="1079"/>
      <c r="I97" s="1079"/>
      <c r="J97" s="1079"/>
      <c r="K97" s="1080"/>
    </row>
    <row r="98" spans="1:11" x14ac:dyDescent="0.25">
      <c r="A98" s="1078"/>
      <c r="B98" s="1079"/>
      <c r="C98" s="1079"/>
      <c r="D98" s="1079"/>
      <c r="E98" s="1079"/>
      <c r="F98" s="1080"/>
      <c r="G98" s="1078"/>
      <c r="H98" s="1079"/>
      <c r="I98" s="1079"/>
      <c r="J98" s="1079"/>
      <c r="K98" s="1080"/>
    </row>
    <row r="99" spans="1:11" x14ac:dyDescent="0.25">
      <c r="A99" s="1078"/>
      <c r="B99" s="1079"/>
      <c r="C99" s="1079"/>
      <c r="D99" s="1079"/>
      <c r="E99" s="1079"/>
      <c r="F99" s="1080"/>
      <c r="G99" s="1078"/>
      <c r="H99" s="1079"/>
      <c r="I99" s="1079"/>
      <c r="J99" s="1079"/>
      <c r="K99" s="1080"/>
    </row>
    <row r="100" spans="1:11" x14ac:dyDescent="0.25">
      <c r="A100" s="1078"/>
      <c r="B100" s="1079"/>
      <c r="C100" s="1079"/>
      <c r="D100" s="1079"/>
      <c r="E100" s="1079"/>
      <c r="F100" s="1080"/>
      <c r="G100" s="1078"/>
      <c r="H100" s="1079"/>
      <c r="I100" s="1079"/>
      <c r="J100" s="1079"/>
      <c r="K100" s="1080"/>
    </row>
    <row r="101" spans="1:11" ht="15.75" thickBot="1" x14ac:dyDescent="0.3">
      <c r="A101" s="1078"/>
      <c r="B101" s="1079"/>
      <c r="C101" s="1079"/>
      <c r="D101" s="1079"/>
      <c r="E101" s="1079"/>
      <c r="F101" s="1080"/>
      <c r="G101" s="1078"/>
      <c r="H101" s="1079"/>
      <c r="I101" s="1079"/>
      <c r="J101" s="1079"/>
      <c r="K101" s="1080"/>
    </row>
    <row r="102" spans="1:11" x14ac:dyDescent="0.25">
      <c r="A102" s="980" t="s">
        <v>1360</v>
      </c>
      <c r="B102" s="1090"/>
      <c r="C102" s="1090"/>
      <c r="D102" s="1090"/>
      <c r="E102" s="1090"/>
      <c r="F102" s="1091"/>
      <c r="G102" s="980" t="s">
        <v>1361</v>
      </c>
      <c r="H102" s="1090"/>
      <c r="I102" s="1090"/>
      <c r="J102" s="1090"/>
      <c r="K102" s="1091"/>
    </row>
    <row r="103" spans="1:11" ht="93" customHeight="1" thickBot="1" x14ac:dyDescent="0.3">
      <c r="A103" s="981"/>
      <c r="B103" s="1092"/>
      <c r="C103" s="1092"/>
      <c r="D103" s="1092"/>
      <c r="E103" s="1092"/>
      <c r="F103" s="1093"/>
      <c r="G103" s="981"/>
      <c r="H103" s="1092"/>
      <c r="I103" s="1092"/>
      <c r="J103" s="1092"/>
      <c r="K103" s="1093"/>
    </row>
    <row r="104" spans="1:11" x14ac:dyDescent="0.25">
      <c r="A104" s="1078"/>
      <c r="B104" s="1079"/>
      <c r="C104" s="1079"/>
      <c r="D104" s="1079"/>
      <c r="E104" s="1079"/>
      <c r="F104" s="1080"/>
      <c r="G104" s="1078"/>
      <c r="H104" s="1079"/>
      <c r="I104" s="1079"/>
      <c r="J104" s="1079"/>
      <c r="K104" s="1080"/>
    </row>
    <row r="105" spans="1:11" x14ac:dyDescent="0.25">
      <c r="A105" s="1078"/>
      <c r="B105" s="1079"/>
      <c r="C105" s="1079"/>
      <c r="D105" s="1079"/>
      <c r="E105" s="1079"/>
      <c r="F105" s="1080"/>
      <c r="G105" s="1078"/>
      <c r="H105" s="1079"/>
      <c r="I105" s="1079"/>
      <c r="J105" s="1079"/>
      <c r="K105" s="1080"/>
    </row>
    <row r="106" spans="1:11" x14ac:dyDescent="0.25">
      <c r="A106" s="1078"/>
      <c r="B106" s="1079"/>
      <c r="C106" s="1079"/>
      <c r="D106" s="1079"/>
      <c r="E106" s="1079"/>
      <c r="F106" s="1080"/>
      <c r="G106" s="1078"/>
      <c r="H106" s="1079"/>
      <c r="I106" s="1079"/>
      <c r="J106" s="1079"/>
      <c r="K106" s="1080"/>
    </row>
    <row r="107" spans="1:11" x14ac:dyDescent="0.25">
      <c r="A107" s="1078"/>
      <c r="B107" s="1079"/>
      <c r="C107" s="1079"/>
      <c r="D107" s="1079"/>
      <c r="E107" s="1079"/>
      <c r="F107" s="1080"/>
      <c r="G107" s="1078"/>
      <c r="H107" s="1079"/>
      <c r="I107" s="1079"/>
      <c r="J107" s="1079"/>
      <c r="K107" s="1080"/>
    </row>
    <row r="108" spans="1:11" x14ac:dyDescent="0.25">
      <c r="A108" s="1078"/>
      <c r="B108" s="1079"/>
      <c r="C108" s="1079"/>
      <c r="D108" s="1079"/>
      <c r="E108" s="1079"/>
      <c r="F108" s="1080"/>
      <c r="G108" s="1078"/>
      <c r="H108" s="1079"/>
      <c r="I108" s="1079"/>
      <c r="J108" s="1079"/>
      <c r="K108" s="1080"/>
    </row>
    <row r="109" spans="1:11" x14ac:dyDescent="0.25">
      <c r="A109" s="1078"/>
      <c r="B109" s="1079"/>
      <c r="C109" s="1079"/>
      <c r="D109" s="1079"/>
      <c r="E109" s="1079"/>
      <c r="F109" s="1080"/>
      <c r="G109" s="1078"/>
      <c r="H109" s="1079"/>
      <c r="I109" s="1079"/>
      <c r="J109" s="1079"/>
      <c r="K109" s="1080"/>
    </row>
    <row r="110" spans="1:11" x14ac:dyDescent="0.25">
      <c r="A110" s="1078"/>
      <c r="B110" s="1079"/>
      <c r="C110" s="1079"/>
      <c r="D110" s="1079"/>
      <c r="E110" s="1079"/>
      <c r="F110" s="1080"/>
      <c r="G110" s="1078"/>
      <c r="H110" s="1079"/>
      <c r="I110" s="1079"/>
      <c r="J110" s="1079"/>
      <c r="K110" s="1080"/>
    </row>
    <row r="111" spans="1:11" x14ac:dyDescent="0.25">
      <c r="A111" s="1078"/>
      <c r="B111" s="1079"/>
      <c r="C111" s="1079"/>
      <c r="D111" s="1079"/>
      <c r="E111" s="1079"/>
      <c r="F111" s="1080"/>
      <c r="G111" s="1078"/>
      <c r="H111" s="1079"/>
      <c r="I111" s="1079"/>
      <c r="J111" s="1079"/>
      <c r="K111" s="1080"/>
    </row>
    <row r="112" spans="1:11" x14ac:dyDescent="0.25">
      <c r="A112" s="1078"/>
      <c r="B112" s="1079"/>
      <c r="C112" s="1079"/>
      <c r="D112" s="1079"/>
      <c r="E112" s="1079"/>
      <c r="F112" s="1080"/>
      <c r="G112" s="1078"/>
      <c r="H112" s="1079"/>
      <c r="I112" s="1079"/>
      <c r="J112" s="1079"/>
      <c r="K112" s="1080"/>
    </row>
    <row r="113" spans="1:11" x14ac:dyDescent="0.25">
      <c r="A113" s="1078"/>
      <c r="B113" s="1079"/>
      <c r="C113" s="1079"/>
      <c r="D113" s="1079"/>
      <c r="E113" s="1079"/>
      <c r="F113" s="1080"/>
      <c r="G113" s="1078"/>
      <c r="H113" s="1079"/>
      <c r="I113" s="1079"/>
      <c r="J113" s="1079"/>
      <c r="K113" s="1080"/>
    </row>
    <row r="114" spans="1:11" x14ac:dyDescent="0.25">
      <c r="A114" s="1078"/>
      <c r="B114" s="1079"/>
      <c r="C114" s="1079"/>
      <c r="D114" s="1079"/>
      <c r="E114" s="1079"/>
      <c r="F114" s="1080"/>
      <c r="G114" s="1078"/>
      <c r="H114" s="1079"/>
      <c r="I114" s="1079"/>
      <c r="J114" s="1079"/>
      <c r="K114" s="1080"/>
    </row>
    <row r="115" spans="1:11" x14ac:dyDescent="0.25">
      <c r="A115" s="1078"/>
      <c r="B115" s="1079"/>
      <c r="C115" s="1079"/>
      <c r="D115" s="1079"/>
      <c r="E115" s="1079"/>
      <c r="F115" s="1080"/>
      <c r="G115" s="1078"/>
      <c r="H115" s="1079"/>
      <c r="I115" s="1079"/>
      <c r="J115" s="1079"/>
      <c r="K115" s="1080"/>
    </row>
    <row r="116" spans="1:11" ht="15.75" thickBot="1" x14ac:dyDescent="0.3">
      <c r="A116" s="1078"/>
      <c r="B116" s="1079"/>
      <c r="C116" s="1079"/>
      <c r="D116" s="1079"/>
      <c r="E116" s="1079"/>
      <c r="F116" s="1080"/>
      <c r="G116" s="1078"/>
      <c r="H116" s="1079"/>
      <c r="I116" s="1079"/>
      <c r="J116" s="1079"/>
      <c r="K116" s="1080"/>
    </row>
    <row r="117" spans="1:11" ht="60.75" customHeight="1" thickBot="1" x14ac:dyDescent="0.3">
      <c r="A117" s="1087" t="s">
        <v>1362</v>
      </c>
      <c r="B117" s="1094"/>
      <c r="C117" s="1094"/>
      <c r="D117" s="1094"/>
      <c r="E117" s="1094"/>
      <c r="F117" s="1095"/>
      <c r="G117" s="1084" t="s">
        <v>1363</v>
      </c>
      <c r="H117" s="1085"/>
      <c r="I117" s="1085"/>
      <c r="J117" s="1085"/>
      <c r="K117" s="1086"/>
    </row>
    <row r="118" spans="1:11" x14ac:dyDescent="0.25">
      <c r="A118" s="1078"/>
      <c r="B118" s="1079"/>
      <c r="C118" s="1079"/>
      <c r="D118" s="1079"/>
      <c r="E118" s="1079"/>
      <c r="F118" s="1080"/>
      <c r="G118" s="1078"/>
      <c r="H118" s="1079"/>
      <c r="I118" s="1079"/>
      <c r="J118" s="1079"/>
      <c r="K118" s="1080"/>
    </row>
    <row r="119" spans="1:11" x14ac:dyDescent="0.25">
      <c r="A119" s="1078"/>
      <c r="B119" s="1079"/>
      <c r="C119" s="1079"/>
      <c r="D119" s="1079"/>
      <c r="E119" s="1079"/>
      <c r="F119" s="1080"/>
      <c r="G119" s="1078"/>
      <c r="H119" s="1079"/>
      <c r="I119" s="1079"/>
      <c r="J119" s="1079"/>
      <c r="K119" s="1080"/>
    </row>
    <row r="120" spans="1:11" x14ac:dyDescent="0.25">
      <c r="A120" s="1078"/>
      <c r="B120" s="1079"/>
      <c r="C120" s="1079"/>
      <c r="D120" s="1079"/>
      <c r="E120" s="1079"/>
      <c r="F120" s="1080"/>
      <c r="G120" s="1078"/>
      <c r="H120" s="1079"/>
      <c r="I120" s="1079"/>
      <c r="J120" s="1079"/>
      <c r="K120" s="1080"/>
    </row>
    <row r="121" spans="1:11" x14ac:dyDescent="0.25">
      <c r="A121" s="1078"/>
      <c r="B121" s="1079"/>
      <c r="C121" s="1079"/>
      <c r="D121" s="1079"/>
      <c r="E121" s="1079"/>
      <c r="F121" s="1080"/>
      <c r="G121" s="1078"/>
      <c r="H121" s="1079"/>
      <c r="I121" s="1079"/>
      <c r="J121" s="1079"/>
      <c r="K121" s="1080"/>
    </row>
    <row r="122" spans="1:11" x14ac:dyDescent="0.25">
      <c r="A122" s="1078"/>
      <c r="B122" s="1079"/>
      <c r="C122" s="1079"/>
      <c r="D122" s="1079"/>
      <c r="E122" s="1079"/>
      <c r="F122" s="1080"/>
      <c r="G122" s="1078"/>
      <c r="H122" s="1079"/>
      <c r="I122" s="1079"/>
      <c r="J122" s="1079"/>
      <c r="K122" s="1080"/>
    </row>
    <row r="123" spans="1:11" x14ac:dyDescent="0.25">
      <c r="A123" s="1078"/>
      <c r="B123" s="1079"/>
      <c r="C123" s="1079"/>
      <c r="D123" s="1079"/>
      <c r="E123" s="1079"/>
      <c r="F123" s="1080"/>
      <c r="G123" s="1078"/>
      <c r="H123" s="1079"/>
      <c r="I123" s="1079"/>
      <c r="J123" s="1079"/>
      <c r="K123" s="1080"/>
    </row>
    <row r="124" spans="1:11" x14ac:dyDescent="0.25">
      <c r="A124" s="1078"/>
      <c r="B124" s="1079"/>
      <c r="C124" s="1079"/>
      <c r="D124" s="1079"/>
      <c r="E124" s="1079"/>
      <c r="F124" s="1080"/>
      <c r="G124" s="1078"/>
      <c r="H124" s="1079"/>
      <c r="I124" s="1079"/>
      <c r="J124" s="1079"/>
      <c r="K124" s="1080"/>
    </row>
    <row r="125" spans="1:11" x14ac:dyDescent="0.25">
      <c r="A125" s="1078"/>
      <c r="B125" s="1079"/>
      <c r="C125" s="1079"/>
      <c r="D125" s="1079"/>
      <c r="E125" s="1079"/>
      <c r="F125" s="1080"/>
      <c r="G125" s="1078"/>
      <c r="H125" s="1079"/>
      <c r="I125" s="1079"/>
      <c r="J125" s="1079"/>
      <c r="K125" s="1080"/>
    </row>
    <row r="126" spans="1:11" x14ac:dyDescent="0.25">
      <c r="A126" s="1078"/>
      <c r="B126" s="1079"/>
      <c r="C126" s="1079"/>
      <c r="D126" s="1079"/>
      <c r="E126" s="1079"/>
      <c r="F126" s="1080"/>
      <c r="G126" s="1078"/>
      <c r="H126" s="1079"/>
      <c r="I126" s="1079"/>
      <c r="J126" s="1079"/>
      <c r="K126" s="1080"/>
    </row>
    <row r="127" spans="1:11" x14ac:dyDescent="0.25">
      <c r="A127" s="1078"/>
      <c r="B127" s="1079"/>
      <c r="C127" s="1079"/>
      <c r="D127" s="1079"/>
      <c r="E127" s="1079"/>
      <c r="F127" s="1080"/>
      <c r="G127" s="1078"/>
      <c r="H127" s="1079"/>
      <c r="I127" s="1079"/>
      <c r="J127" s="1079"/>
      <c r="K127" s="1080"/>
    </row>
    <row r="128" spans="1:11" x14ac:dyDescent="0.25">
      <c r="A128" s="1078"/>
      <c r="B128" s="1079"/>
      <c r="C128" s="1079"/>
      <c r="D128" s="1079"/>
      <c r="E128" s="1079"/>
      <c r="F128" s="1080"/>
      <c r="G128" s="1078"/>
      <c r="H128" s="1079"/>
      <c r="I128" s="1079"/>
      <c r="J128" s="1079"/>
      <c r="K128" s="1080"/>
    </row>
    <row r="129" spans="1:11" x14ac:dyDescent="0.25">
      <c r="A129" s="1078"/>
      <c r="B129" s="1079"/>
      <c r="C129" s="1079"/>
      <c r="D129" s="1079"/>
      <c r="E129" s="1079"/>
      <c r="F129" s="1080"/>
      <c r="G129" s="1078"/>
      <c r="H129" s="1079"/>
      <c r="I129" s="1079"/>
      <c r="J129" s="1079"/>
      <c r="K129" s="1080"/>
    </row>
    <row r="130" spans="1:11" ht="15.75" thickBot="1" x14ac:dyDescent="0.3">
      <c r="A130" s="1078"/>
      <c r="B130" s="1079"/>
      <c r="C130" s="1079"/>
      <c r="D130" s="1079"/>
      <c r="E130" s="1079"/>
      <c r="F130" s="1080"/>
      <c r="G130" s="1078"/>
      <c r="H130" s="1079"/>
      <c r="I130" s="1079"/>
      <c r="J130" s="1079"/>
      <c r="K130" s="1080"/>
    </row>
    <row r="131" spans="1:11" ht="75" customHeight="1" thickBot="1" x14ac:dyDescent="0.3">
      <c r="A131" s="1096" t="s">
        <v>1364</v>
      </c>
      <c r="B131" s="1094"/>
      <c r="C131" s="1094"/>
      <c r="D131" s="1094"/>
      <c r="E131" s="1094"/>
      <c r="F131" s="1095"/>
      <c r="G131" s="1084"/>
      <c r="H131" s="1085"/>
      <c r="I131" s="1085"/>
      <c r="J131" s="1085"/>
      <c r="K131" s="1086"/>
    </row>
    <row r="132" spans="1:11" ht="33" customHeight="1" x14ac:dyDescent="0.25"/>
  </sheetData>
  <mergeCells count="43">
    <mergeCell ref="A117:F117"/>
    <mergeCell ref="G117:K117"/>
    <mergeCell ref="A118:F130"/>
    <mergeCell ref="G118:K130"/>
    <mergeCell ref="A131:F131"/>
    <mergeCell ref="G131:K131"/>
    <mergeCell ref="A89:F101"/>
    <mergeCell ref="G89:K101"/>
    <mergeCell ref="A102:F103"/>
    <mergeCell ref="G102:K103"/>
    <mergeCell ref="A104:F116"/>
    <mergeCell ref="G104:K116"/>
    <mergeCell ref="A74:F74"/>
    <mergeCell ref="G74:J74"/>
    <mergeCell ref="A75:F87"/>
    <mergeCell ref="G75:K87"/>
    <mergeCell ref="A88:F88"/>
    <mergeCell ref="G88:K88"/>
    <mergeCell ref="A48:F59"/>
    <mergeCell ref="G48:K59"/>
    <mergeCell ref="A60:F60"/>
    <mergeCell ref="G60:K60"/>
    <mergeCell ref="A61:F73"/>
    <mergeCell ref="G61:K73"/>
    <mergeCell ref="A33:F33"/>
    <mergeCell ref="G33:K33"/>
    <mergeCell ref="A34:F46"/>
    <mergeCell ref="G34:K46"/>
    <mergeCell ref="A47:F47"/>
    <mergeCell ref="G47:K47"/>
    <mergeCell ref="A6:F18"/>
    <mergeCell ref="G6:K18"/>
    <mergeCell ref="A19:F19"/>
    <mergeCell ref="G19:K19"/>
    <mergeCell ref="A20:F32"/>
    <mergeCell ref="G20:K32"/>
    <mergeCell ref="A1:K2"/>
    <mergeCell ref="A3:D3"/>
    <mergeCell ref="F3:H3"/>
    <mergeCell ref="I3:K3"/>
    <mergeCell ref="A4:G5"/>
    <mergeCell ref="J4:K4"/>
    <mergeCell ref="J5:K5"/>
  </mergeCells>
  <printOptions horizontalCentered="1" verticalCentered="1"/>
  <pageMargins left="0.23622047244094491" right="0.23622047244094491" top="0.74803149606299213" bottom="0.74803149606299213" header="0.31496062992125984" footer="0.31496062992125984"/>
  <pageSetup scale="39" orientation="portrait" r:id="rId1"/>
  <headerFooter>
    <oddFooter>Página &amp;P&amp;R&amp;A</oddFooter>
  </headerFooter>
  <rowBreaks count="1" manualBreakCount="1">
    <brk id="88" max="10"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11</vt:i4>
      </vt:variant>
    </vt:vector>
  </HeadingPairs>
  <TitlesOfParts>
    <vt:vector size="21"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'Registro fotográfico ambiental'!Títulos_a_imprimir</vt:lpstr>
      <vt:lpstr>'Registro fotográfico OyM'!Títulos_a_imprimir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2021-04-09T17:04:09Z</dcterms:modified>
</cp:coreProperties>
</file>